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lrg-my.sharepoint.com/personal/lasma_ubele_lps_lv/Documents/Dokumenti/2018/Budzets_2019/Izlidzinasana/"/>
    </mc:Choice>
  </mc:AlternateContent>
  <xr:revisionPtr revIDLastSave="0" documentId="10_ncr:100000_{A91E8670-74DD-4D9C-B733-4B3790C83E91}" xr6:coauthVersionLast="31" xr6:coauthVersionMax="31" xr10:uidLastSave="{00000000-0000-0000-0000-000000000000}"/>
  <bookViews>
    <workbookView xWindow="0" yWindow="0" windowWidth="25470" windowHeight="15420" xr2:uid="{00000000-000D-0000-FFFF-FFFF00000000}"/>
  </bookViews>
  <sheets>
    <sheet name="PFI" sheetId="16" r:id="rId1"/>
    <sheet name="Izverstais_PFI_aprekins" sheetId="17" r:id="rId2"/>
    <sheet name="Vertetie_ienemumi" sheetId="3" r:id="rId3"/>
    <sheet name="IIN_ienemumi" sheetId="7" r:id="rId4"/>
    <sheet name="IIN_SK_koeficienti" sheetId="11" r:id="rId5"/>
    <sheet name="Iedzivotaju_skaits_struktura" sheetId="6" r:id="rId6"/>
  </sheets>
  <calcPr calcId="179017"/>
</workbook>
</file>

<file path=xl/calcChain.xml><?xml version="1.0" encoding="utf-8"?>
<calcChain xmlns="http://schemas.openxmlformats.org/spreadsheetml/2006/main">
  <c r="G17" i="17" l="1"/>
  <c r="G18" i="17"/>
  <c r="G19" i="17"/>
  <c r="G20" i="17"/>
  <c r="G21" i="17"/>
  <c r="G22" i="17"/>
  <c r="G23" i="17"/>
  <c r="G24" i="17"/>
  <c r="G16" i="17"/>
  <c r="F17" i="17"/>
  <c r="F18" i="17"/>
  <c r="F19" i="17"/>
  <c r="F20" i="17"/>
  <c r="F21" i="17"/>
  <c r="F22" i="17"/>
  <c r="F23" i="17"/>
  <c r="F24" i="17"/>
  <c r="F16" i="17"/>
  <c r="E17" i="17"/>
  <c r="E18" i="17"/>
  <c r="E19" i="17"/>
  <c r="E20" i="17"/>
  <c r="E21" i="17"/>
  <c r="E22" i="17"/>
  <c r="E23" i="17"/>
  <c r="E24" i="17"/>
  <c r="E16" i="17"/>
  <c r="D17" i="17"/>
  <c r="D18" i="17"/>
  <c r="D19" i="17"/>
  <c r="D20" i="17"/>
  <c r="D21" i="17"/>
  <c r="D22" i="17"/>
  <c r="D23" i="17"/>
  <c r="D24" i="17"/>
  <c r="D1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D135" i="17"/>
  <c r="D26" i="17"/>
  <c r="G19" i="16"/>
  <c r="G20" i="16"/>
  <c r="G21" i="16"/>
  <c r="G22" i="16"/>
  <c r="G23" i="16"/>
  <c r="G24" i="16"/>
  <c r="G25" i="16"/>
  <c r="G26" i="16"/>
  <c r="G18" i="16"/>
  <c r="F19" i="16"/>
  <c r="F20" i="16"/>
  <c r="F21" i="16"/>
  <c r="F22" i="16"/>
  <c r="F23" i="16"/>
  <c r="F24" i="16"/>
  <c r="F25" i="16"/>
  <c r="F26" i="16"/>
  <c r="F18" i="16"/>
  <c r="E19" i="16"/>
  <c r="E20" i="16"/>
  <c r="E21" i="16"/>
  <c r="E22" i="16"/>
  <c r="E23" i="16"/>
  <c r="E24" i="16"/>
  <c r="E25" i="16"/>
  <c r="E26" i="16"/>
  <c r="E18" i="16"/>
  <c r="D19" i="16"/>
  <c r="D20" i="16"/>
  <c r="D21" i="16"/>
  <c r="D22" i="16"/>
  <c r="D23" i="16"/>
  <c r="D24" i="16"/>
  <c r="D25" i="16"/>
  <c r="D26" i="16"/>
  <c r="D18" i="16"/>
  <c r="G29" i="16" l="1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28" i="16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5" i="3"/>
  <c r="I6" i="3"/>
  <c r="I7" i="3"/>
  <c r="I8" i="3"/>
  <c r="I9" i="3"/>
  <c r="I10" i="3"/>
  <c r="I11" i="3"/>
  <c r="I12" i="3"/>
  <c r="I13" i="3"/>
  <c r="I5" i="3"/>
  <c r="H129" i="11" l="1"/>
  <c r="I11" i="11" l="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0" i="11"/>
  <c r="I129" i="11" l="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0" i="11"/>
  <c r="G129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0" i="11"/>
  <c r="D129" i="11"/>
  <c r="E129" i="11"/>
  <c r="F129" i="11"/>
  <c r="C129" i="11"/>
  <c r="AD27" i="17" l="1"/>
  <c r="AD28" i="17"/>
  <c r="AD29" i="17"/>
  <c r="AD30" i="17"/>
  <c r="AD31" i="17"/>
  <c r="AD32" i="17"/>
  <c r="AD33" i="17"/>
  <c r="AD34" i="17"/>
  <c r="AD35" i="17"/>
  <c r="AD36" i="17"/>
  <c r="AD37" i="17"/>
  <c r="AD38" i="17"/>
  <c r="AD39" i="17"/>
  <c r="AD40" i="17"/>
  <c r="AD41" i="17"/>
  <c r="AD42" i="17"/>
  <c r="AD43" i="17"/>
  <c r="AD44" i="17"/>
  <c r="AD45" i="17"/>
  <c r="AD46" i="17"/>
  <c r="AD47" i="17"/>
  <c r="AD48" i="17"/>
  <c r="AD49" i="17"/>
  <c r="AD50" i="17"/>
  <c r="AD51" i="17"/>
  <c r="AD52" i="17"/>
  <c r="AD53" i="17"/>
  <c r="AD54" i="17"/>
  <c r="AD55" i="17"/>
  <c r="AD56" i="17"/>
  <c r="AD57" i="17"/>
  <c r="AD58" i="17"/>
  <c r="AD59" i="17"/>
  <c r="AD60" i="17"/>
  <c r="AD61" i="17"/>
  <c r="AD62" i="17"/>
  <c r="AD63" i="17"/>
  <c r="AD64" i="17"/>
  <c r="AD65" i="17"/>
  <c r="AD66" i="17"/>
  <c r="AD67" i="17"/>
  <c r="AD68" i="17"/>
  <c r="AD69" i="17"/>
  <c r="AD70" i="17"/>
  <c r="AD71" i="17"/>
  <c r="AD72" i="17"/>
  <c r="AD73" i="17"/>
  <c r="AD74" i="17"/>
  <c r="AD75" i="17"/>
  <c r="AD76" i="17"/>
  <c r="AD77" i="17"/>
  <c r="AD78" i="17"/>
  <c r="AD79" i="17"/>
  <c r="AD80" i="17"/>
  <c r="AD81" i="17"/>
  <c r="AD82" i="17"/>
  <c r="AD83" i="17"/>
  <c r="AD84" i="17"/>
  <c r="AD85" i="17"/>
  <c r="AD86" i="17"/>
  <c r="AD87" i="17"/>
  <c r="AD88" i="17"/>
  <c r="AD89" i="17"/>
  <c r="AD90" i="17"/>
  <c r="AD91" i="17"/>
  <c r="AD92" i="17"/>
  <c r="AD93" i="17"/>
  <c r="AD94" i="17"/>
  <c r="AD95" i="17"/>
  <c r="AD96" i="17"/>
  <c r="AD97" i="17"/>
  <c r="AD98" i="17"/>
  <c r="AD99" i="17"/>
  <c r="AD100" i="17"/>
  <c r="AD101" i="17"/>
  <c r="AD102" i="17"/>
  <c r="AD103" i="17"/>
  <c r="AD104" i="17"/>
  <c r="AD105" i="17"/>
  <c r="AD106" i="17"/>
  <c r="AD107" i="17"/>
  <c r="AD108" i="17"/>
  <c r="AD109" i="17"/>
  <c r="AD110" i="17"/>
  <c r="AD111" i="17"/>
  <c r="AD112" i="17"/>
  <c r="AD113" i="17"/>
  <c r="AD114" i="17"/>
  <c r="AD115" i="17"/>
  <c r="AD116" i="17"/>
  <c r="AD117" i="17"/>
  <c r="AD118" i="17"/>
  <c r="AD119" i="17"/>
  <c r="AD120" i="17"/>
  <c r="AD121" i="17"/>
  <c r="AD122" i="17"/>
  <c r="AD123" i="17"/>
  <c r="AD124" i="17"/>
  <c r="AD125" i="17"/>
  <c r="AD126" i="17"/>
  <c r="AD127" i="17"/>
  <c r="AD128" i="17"/>
  <c r="AD129" i="17"/>
  <c r="AD130" i="17"/>
  <c r="AD131" i="17"/>
  <c r="AD132" i="17"/>
  <c r="AD133" i="17"/>
  <c r="AD134" i="17"/>
  <c r="AD135" i="17"/>
  <c r="AD26" i="17"/>
  <c r="AD17" i="17"/>
  <c r="AD18" i="17"/>
  <c r="AD19" i="17"/>
  <c r="AD20" i="17"/>
  <c r="AD21" i="17"/>
  <c r="AD22" i="17"/>
  <c r="AD23" i="17"/>
  <c r="AD24" i="17"/>
  <c r="AD16" i="17"/>
  <c r="I14" i="3" l="1"/>
  <c r="E125" i="3" l="1"/>
  <c r="F125" i="3"/>
  <c r="G125" i="3"/>
  <c r="H125" i="3"/>
  <c r="Q27" i="16" l="1"/>
  <c r="J31" i="16" l="1"/>
  <c r="J35" i="16"/>
  <c r="J39" i="16"/>
  <c r="J43" i="16"/>
  <c r="J47" i="16"/>
  <c r="J51" i="16"/>
  <c r="J55" i="16"/>
  <c r="J59" i="16"/>
  <c r="J63" i="16"/>
  <c r="J67" i="16"/>
  <c r="J71" i="16"/>
  <c r="J75" i="16"/>
  <c r="J79" i="16"/>
  <c r="J83" i="16"/>
  <c r="J87" i="16"/>
  <c r="J91" i="16"/>
  <c r="J95" i="16"/>
  <c r="J99" i="16"/>
  <c r="J103" i="16"/>
  <c r="J107" i="16"/>
  <c r="J111" i="16"/>
  <c r="J115" i="16"/>
  <c r="J119" i="16"/>
  <c r="J123" i="16"/>
  <c r="J127" i="16"/>
  <c r="J131" i="16"/>
  <c r="J135" i="16"/>
  <c r="J18" i="16" l="1"/>
  <c r="J19" i="16"/>
  <c r="J23" i="16"/>
  <c r="J134" i="16"/>
  <c r="J130" i="16"/>
  <c r="J126" i="16"/>
  <c r="J122" i="16"/>
  <c r="J118" i="16"/>
  <c r="J114" i="16"/>
  <c r="J110" i="16"/>
  <c r="J106" i="16"/>
  <c r="J102" i="16"/>
  <c r="J98" i="16"/>
  <c r="J94" i="16"/>
  <c r="J90" i="16"/>
  <c r="J86" i="16"/>
  <c r="J82" i="16"/>
  <c r="J78" i="16"/>
  <c r="J74" i="16"/>
  <c r="J70" i="16"/>
  <c r="J66" i="16"/>
  <c r="J62" i="16"/>
  <c r="J58" i="16"/>
  <c r="J54" i="16"/>
  <c r="J50" i="16"/>
  <c r="J46" i="16"/>
  <c r="J42" i="16"/>
  <c r="J38" i="16"/>
  <c r="J34" i="16"/>
  <c r="J30" i="16"/>
  <c r="J89" i="16"/>
  <c r="J28" i="16"/>
  <c r="J85" i="16"/>
  <c r="J81" i="16"/>
  <c r="J77" i="16"/>
  <c r="J73" i="16"/>
  <c r="J69" i="16"/>
  <c r="J65" i="16"/>
  <c r="J61" i="16"/>
  <c r="J57" i="16"/>
  <c r="J53" i="16"/>
  <c r="J49" i="16"/>
  <c r="J45" i="16"/>
  <c r="J41" i="16"/>
  <c r="J37" i="16"/>
  <c r="J33" i="16"/>
  <c r="J29" i="16"/>
  <c r="J26" i="16"/>
  <c r="J22" i="16"/>
  <c r="J25" i="16"/>
  <c r="J21" i="16"/>
  <c r="J137" i="16"/>
  <c r="J133" i="16"/>
  <c r="J129" i="16"/>
  <c r="J125" i="16"/>
  <c r="J121" i="16"/>
  <c r="J117" i="16"/>
  <c r="J113" i="16"/>
  <c r="J109" i="16"/>
  <c r="J105" i="16"/>
  <c r="J101" i="16"/>
  <c r="J97" i="16"/>
  <c r="J93" i="16"/>
  <c r="J24" i="16"/>
  <c r="J20" i="16"/>
  <c r="J136" i="16"/>
  <c r="J132" i="16"/>
  <c r="J128" i="16"/>
  <c r="J124" i="16"/>
  <c r="J120" i="16"/>
  <c r="J116" i="16"/>
  <c r="J112" i="16"/>
  <c r="J108" i="16"/>
  <c r="J104" i="16"/>
  <c r="J100" i="16"/>
  <c r="J96" i="16"/>
  <c r="J92" i="16"/>
  <c r="J88" i="16"/>
  <c r="J84" i="16"/>
  <c r="J80" i="16"/>
  <c r="J76" i="16"/>
  <c r="J72" i="16"/>
  <c r="J68" i="16"/>
  <c r="J64" i="16"/>
  <c r="J60" i="16"/>
  <c r="J56" i="16"/>
  <c r="J52" i="16"/>
  <c r="J48" i="16"/>
  <c r="J44" i="16"/>
  <c r="J40" i="16"/>
  <c r="J36" i="16"/>
  <c r="J32" i="16"/>
  <c r="H18" i="17" l="1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26" i="17"/>
  <c r="H17" i="17"/>
  <c r="H19" i="17"/>
  <c r="H20" i="17"/>
  <c r="H21" i="17"/>
  <c r="H22" i="17"/>
  <c r="H23" i="17"/>
  <c r="H24" i="17"/>
  <c r="H16" i="17"/>
  <c r="K9" i="17"/>
  <c r="H136" i="17" l="1"/>
  <c r="H25" i="17"/>
  <c r="J17" i="17"/>
  <c r="F136" i="17" l="1"/>
  <c r="G136" i="17"/>
  <c r="E136" i="17"/>
  <c r="F25" i="17"/>
  <c r="E25" i="17"/>
  <c r="D136" i="17"/>
  <c r="G25" i="17"/>
  <c r="J19" i="17"/>
  <c r="J21" i="17"/>
  <c r="J23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2" i="17"/>
  <c r="J64" i="17"/>
  <c r="J66" i="17"/>
  <c r="J68" i="17"/>
  <c r="J70" i="17"/>
  <c r="J72" i="17"/>
  <c r="J74" i="17"/>
  <c r="J76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2" i="17"/>
  <c r="J94" i="17"/>
  <c r="J96" i="17"/>
  <c r="J98" i="17"/>
  <c r="J99" i="17"/>
  <c r="J100" i="17"/>
  <c r="J101" i="17"/>
  <c r="J102" i="17"/>
  <c r="J118" i="17"/>
  <c r="J119" i="17"/>
  <c r="J120" i="17"/>
  <c r="J121" i="17"/>
  <c r="J123" i="17"/>
  <c r="J127" i="17"/>
  <c r="J124" i="17"/>
  <c r="J129" i="17"/>
  <c r="J131" i="17"/>
  <c r="J133" i="17"/>
  <c r="J135" i="17"/>
  <c r="J125" i="17"/>
  <c r="J128" i="17"/>
  <c r="J61" i="17"/>
  <c r="J63" i="17"/>
  <c r="J65" i="17"/>
  <c r="J67" i="17"/>
  <c r="J69" i="17"/>
  <c r="J71" i="17"/>
  <c r="J73" i="17"/>
  <c r="J75" i="17"/>
  <c r="J77" i="17"/>
  <c r="J91" i="17"/>
  <c r="J93" i="17"/>
  <c r="J95" i="17"/>
  <c r="J97" i="17"/>
  <c r="J103" i="17"/>
  <c r="J105" i="17"/>
  <c r="J107" i="17"/>
  <c r="J109" i="17"/>
  <c r="J111" i="17"/>
  <c r="J113" i="17"/>
  <c r="J115" i="17"/>
  <c r="J117" i="17"/>
  <c r="J122" i="17"/>
  <c r="J126" i="17"/>
  <c r="H137" i="17"/>
  <c r="H15" i="17" s="1"/>
  <c r="J16" i="17"/>
  <c r="J18" i="17"/>
  <c r="J20" i="17"/>
  <c r="J22" i="17"/>
  <c r="J24" i="17"/>
  <c r="D25" i="17"/>
  <c r="J26" i="17"/>
  <c r="J104" i="17"/>
  <c r="J106" i="17"/>
  <c r="J108" i="17"/>
  <c r="J110" i="17"/>
  <c r="J112" i="17"/>
  <c r="J114" i="17"/>
  <c r="J116" i="17"/>
  <c r="J130" i="17"/>
  <c r="J132" i="17"/>
  <c r="J134" i="17"/>
  <c r="J25" i="17" l="1"/>
  <c r="F137" i="17"/>
  <c r="F15" i="17" s="1"/>
  <c r="G137" i="17"/>
  <c r="G15" i="17" s="1"/>
  <c r="E137" i="17"/>
  <c r="E15" i="17" s="1"/>
  <c r="D137" i="17"/>
  <c r="D15" i="17" s="1"/>
  <c r="J136" i="17"/>
  <c r="J137" i="17" l="1"/>
  <c r="J15" i="17" l="1"/>
  <c r="H138" i="16" l="1"/>
  <c r="H27" i="16"/>
  <c r="E138" i="16" l="1"/>
  <c r="H139" i="16"/>
  <c r="H16" i="16" s="1"/>
  <c r="F27" i="16"/>
  <c r="G138" i="16"/>
  <c r="D138" i="16"/>
  <c r="E27" i="16"/>
  <c r="F138" i="16"/>
  <c r="G27" i="16"/>
  <c r="D27" i="16"/>
  <c r="E139" i="16" l="1"/>
  <c r="E16" i="16" s="1"/>
  <c r="G139" i="16"/>
  <c r="G16" i="16" s="1"/>
  <c r="D139" i="16"/>
  <c r="D16" i="16" s="1"/>
  <c r="F139" i="16"/>
  <c r="F16" i="16" s="1"/>
  <c r="J27" i="16"/>
  <c r="J138" i="16"/>
  <c r="J139" i="16" l="1"/>
  <c r="J16" i="16" s="1"/>
  <c r="C75" i="7" l="1"/>
  <c r="F75" i="7" s="1"/>
  <c r="D69" i="3" s="1"/>
  <c r="C107" i="7"/>
  <c r="F107" i="7" s="1"/>
  <c r="D101" i="3" s="1"/>
  <c r="C20" i="7"/>
  <c r="F20" i="7" s="1"/>
  <c r="D13" i="3" s="1"/>
  <c r="C116" i="7"/>
  <c r="F116" i="7" s="1"/>
  <c r="D110" i="3" s="1"/>
  <c r="C77" i="7"/>
  <c r="F77" i="7" s="1"/>
  <c r="D71" i="3" s="1"/>
  <c r="C38" i="7"/>
  <c r="F38" i="7" s="1"/>
  <c r="D32" i="3" s="1"/>
  <c r="C80" i="7"/>
  <c r="F80" i="7" s="1"/>
  <c r="D74" i="3" s="1"/>
  <c r="C17" i="7"/>
  <c r="F17" i="7" s="1"/>
  <c r="D10" i="3" s="1"/>
  <c r="C73" i="7"/>
  <c r="F73" i="7" s="1"/>
  <c r="D67" i="3" s="1"/>
  <c r="C66" i="7"/>
  <c r="F66" i="7" s="1"/>
  <c r="D60" i="3" s="1"/>
  <c r="C15" i="7"/>
  <c r="F15" i="7" s="1"/>
  <c r="D8" i="3" s="1"/>
  <c r="C111" i="7"/>
  <c r="F111" i="7" s="1"/>
  <c r="D105" i="3" s="1"/>
  <c r="C24" i="7"/>
  <c r="F24" i="7" s="1"/>
  <c r="D18" i="3" s="1"/>
  <c r="C60" i="7"/>
  <c r="F60" i="7" s="1"/>
  <c r="D54" i="3" s="1"/>
  <c r="C124" i="7"/>
  <c r="F124" i="7" s="1"/>
  <c r="D118" i="3" s="1"/>
  <c r="C106" i="7"/>
  <c r="F106" i="7" s="1"/>
  <c r="D100" i="3" s="1"/>
  <c r="C88" i="7"/>
  <c r="F88" i="7" s="1"/>
  <c r="D82" i="3" s="1"/>
  <c r="C21" i="7"/>
  <c r="F21" i="7" s="1"/>
  <c r="D15" i="3" s="1"/>
  <c r="C81" i="7"/>
  <c r="F81" i="7" s="1"/>
  <c r="D75" i="3" s="1"/>
  <c r="C18" i="7"/>
  <c r="F18" i="7" s="1"/>
  <c r="D11" i="3" s="1"/>
  <c r="C78" i="7"/>
  <c r="F78" i="7" s="1"/>
  <c r="D72" i="3" s="1"/>
  <c r="C27" i="7"/>
  <c r="F27" i="7" s="1"/>
  <c r="D21" i="3" s="1"/>
  <c r="C59" i="7"/>
  <c r="F59" i="7" s="1"/>
  <c r="D53" i="3" s="1"/>
  <c r="C91" i="7"/>
  <c r="F91" i="7" s="1"/>
  <c r="D85" i="3" s="1"/>
  <c r="C123" i="7"/>
  <c r="F123" i="7" s="1"/>
  <c r="D117" i="3" s="1"/>
  <c r="C36" i="7"/>
  <c r="F36" i="7" s="1"/>
  <c r="D30" i="3" s="1"/>
  <c r="C45" i="7"/>
  <c r="F45" i="7" s="1"/>
  <c r="D39" i="3" s="1"/>
  <c r="C109" i="7"/>
  <c r="F109" i="7" s="1"/>
  <c r="D103" i="3" s="1"/>
  <c r="C70" i="7"/>
  <c r="F70" i="7" s="1"/>
  <c r="D64" i="3" s="1"/>
  <c r="C130" i="7"/>
  <c r="F130" i="7" s="1"/>
  <c r="D124" i="3" s="1"/>
  <c r="C112" i="7"/>
  <c r="F112" i="7" s="1"/>
  <c r="D106" i="3" s="1"/>
  <c r="C41" i="7"/>
  <c r="F41" i="7" s="1"/>
  <c r="D35" i="3" s="1"/>
  <c r="C105" i="7"/>
  <c r="F105" i="7" s="1"/>
  <c r="D99" i="3" s="1"/>
  <c r="C34" i="7"/>
  <c r="F34" i="7" s="1"/>
  <c r="D28" i="3" s="1"/>
  <c r="C102" i="7"/>
  <c r="F102" i="7" s="1"/>
  <c r="D96" i="3" s="1"/>
  <c r="C63" i="7"/>
  <c r="F63" i="7" s="1"/>
  <c r="D57" i="3" s="1"/>
  <c r="C95" i="7"/>
  <c r="F95" i="7" s="1"/>
  <c r="D89" i="3" s="1"/>
  <c r="C127" i="7"/>
  <c r="F127" i="7" s="1"/>
  <c r="D121" i="3" s="1"/>
  <c r="C40" i="7"/>
  <c r="F40" i="7" s="1"/>
  <c r="D34" i="3" s="1"/>
  <c r="C92" i="7"/>
  <c r="F92" i="7" s="1"/>
  <c r="D86" i="3" s="1"/>
  <c r="C53" i="7"/>
  <c r="F53" i="7" s="1"/>
  <c r="D47" i="3" s="1"/>
  <c r="C117" i="7"/>
  <c r="F117" i="7" s="1"/>
  <c r="D111" i="3" s="1"/>
  <c r="C74" i="7"/>
  <c r="F74" i="7" s="1"/>
  <c r="D68" i="3" s="1"/>
  <c r="C44" i="7"/>
  <c r="F44" i="7" s="1"/>
  <c r="D38" i="3" s="1"/>
  <c r="C120" i="7"/>
  <c r="F120" i="7" s="1"/>
  <c r="D114" i="3" s="1"/>
  <c r="C49" i="7"/>
  <c r="F49" i="7" s="1"/>
  <c r="D43" i="3" s="1"/>
  <c r="C42" i="7"/>
  <c r="F42" i="7" s="1"/>
  <c r="D36" i="3" s="1"/>
  <c r="C35" i="7"/>
  <c r="F35" i="7" s="1"/>
  <c r="D29" i="3" s="1"/>
  <c r="C51" i="7"/>
  <c r="F51" i="7" s="1"/>
  <c r="D45" i="3" s="1"/>
  <c r="C67" i="7"/>
  <c r="F67" i="7" s="1"/>
  <c r="D61" i="3" s="1"/>
  <c r="C83" i="7"/>
  <c r="F83" i="7" s="1"/>
  <c r="D77" i="3" s="1"/>
  <c r="C99" i="7"/>
  <c r="F99" i="7" s="1"/>
  <c r="D93" i="3" s="1"/>
  <c r="C115" i="7"/>
  <c r="F115" i="7" s="1"/>
  <c r="D109" i="3" s="1"/>
  <c r="C28" i="7"/>
  <c r="F28" i="7" s="1"/>
  <c r="D22" i="3" s="1"/>
  <c r="C48" i="7"/>
  <c r="F48" i="7" s="1"/>
  <c r="D42" i="3" s="1"/>
  <c r="C68" i="7"/>
  <c r="F68" i="7" s="1"/>
  <c r="D62" i="3" s="1"/>
  <c r="C29" i="7"/>
  <c r="F29" i="7" s="1"/>
  <c r="D23" i="3" s="1"/>
  <c r="C61" i="7"/>
  <c r="F61" i="7" s="1"/>
  <c r="D55" i="3" s="1"/>
  <c r="C93" i="7"/>
  <c r="F93" i="7" s="1"/>
  <c r="D87" i="3" s="1"/>
  <c r="C54" i="7"/>
  <c r="F54" i="7" s="1"/>
  <c r="D48" i="3" s="1"/>
  <c r="C82" i="7"/>
  <c r="F82" i="7" s="1"/>
  <c r="D76" i="3" s="1"/>
  <c r="C114" i="7"/>
  <c r="F114" i="7" s="1"/>
  <c r="D108" i="3" s="1"/>
  <c r="C96" i="7"/>
  <c r="F96" i="7" s="1"/>
  <c r="D90" i="3" s="1"/>
  <c r="C128" i="7"/>
  <c r="F128" i="7" s="1"/>
  <c r="D122" i="3" s="1"/>
  <c r="C25" i="7"/>
  <c r="F25" i="7" s="1"/>
  <c r="D19" i="3" s="1"/>
  <c r="C89" i="7"/>
  <c r="F89" i="7" s="1"/>
  <c r="D83" i="3" s="1"/>
  <c r="C121" i="7"/>
  <c r="F121" i="7" s="1"/>
  <c r="D115" i="3" s="1"/>
  <c r="C22" i="7"/>
  <c r="F22" i="7" s="1"/>
  <c r="D16" i="3" s="1"/>
  <c r="C86" i="7"/>
  <c r="F86" i="7" s="1"/>
  <c r="D80" i="3" s="1"/>
  <c r="C118" i="7"/>
  <c r="F118" i="7" s="1"/>
  <c r="D112" i="3" s="1"/>
  <c r="C23" i="7"/>
  <c r="F23" i="7" s="1"/>
  <c r="D17" i="3" s="1"/>
  <c r="C55" i="7"/>
  <c r="F55" i="7" s="1"/>
  <c r="D49" i="3" s="1"/>
  <c r="C71" i="7"/>
  <c r="F71" i="7" s="1"/>
  <c r="D65" i="3" s="1"/>
  <c r="C87" i="7"/>
  <c r="F87" i="7" s="1"/>
  <c r="D81" i="3" s="1"/>
  <c r="C16" i="7"/>
  <c r="F16" i="7" s="1"/>
  <c r="D9" i="3" s="1"/>
  <c r="C32" i="7"/>
  <c r="F32" i="7" s="1"/>
  <c r="D26" i="3" s="1"/>
  <c r="C76" i="7"/>
  <c r="F76" i="7" s="1"/>
  <c r="D70" i="3" s="1"/>
  <c r="C108" i="7"/>
  <c r="F108" i="7" s="1"/>
  <c r="D102" i="3" s="1"/>
  <c r="C37" i="7"/>
  <c r="F37" i="7" s="1"/>
  <c r="D31" i="3" s="1"/>
  <c r="C101" i="7"/>
  <c r="F101" i="7" s="1"/>
  <c r="D95" i="3" s="1"/>
  <c r="C26" i="7"/>
  <c r="F26" i="7" s="1"/>
  <c r="D20" i="3" s="1"/>
  <c r="C62" i="7"/>
  <c r="F62" i="7" s="1"/>
  <c r="D56" i="3" s="1"/>
  <c r="C122" i="7"/>
  <c r="F122" i="7" s="1"/>
  <c r="D116" i="3" s="1"/>
  <c r="C72" i="7"/>
  <c r="F72" i="7" s="1"/>
  <c r="D66" i="3" s="1"/>
  <c r="C104" i="7"/>
  <c r="F104" i="7" s="1"/>
  <c r="D98" i="3" s="1"/>
  <c r="C33" i="7"/>
  <c r="F33" i="7" s="1"/>
  <c r="D27" i="3" s="1"/>
  <c r="C65" i="7"/>
  <c r="F65" i="7" s="1"/>
  <c r="D59" i="3" s="1"/>
  <c r="C97" i="7"/>
  <c r="F97" i="7" s="1"/>
  <c r="D91" i="3" s="1"/>
  <c r="C30" i="7"/>
  <c r="F30" i="7" s="1"/>
  <c r="D24" i="3" s="1"/>
  <c r="C58" i="7"/>
  <c r="F58" i="7" s="1"/>
  <c r="D52" i="3" s="1"/>
  <c r="C94" i="7"/>
  <c r="F94" i="7" s="1"/>
  <c r="D88" i="3" s="1"/>
  <c r="C19" i="7"/>
  <c r="F19" i="7" s="1"/>
  <c r="D12" i="3" s="1"/>
  <c r="C31" i="7"/>
  <c r="F31" i="7" s="1"/>
  <c r="D25" i="3" s="1"/>
  <c r="C39" i="7"/>
  <c r="F39" i="7" s="1"/>
  <c r="D33" i="3" s="1"/>
  <c r="C43" i="7"/>
  <c r="F43" i="7" s="1"/>
  <c r="D37" i="3" s="1"/>
  <c r="C47" i="7"/>
  <c r="F47" i="7" s="1"/>
  <c r="D41" i="3" s="1"/>
  <c r="C79" i="7"/>
  <c r="F79" i="7" s="1"/>
  <c r="D73" i="3" s="1"/>
  <c r="C103" i="7"/>
  <c r="F103" i="7" s="1"/>
  <c r="D97" i="3" s="1"/>
  <c r="C119" i="7"/>
  <c r="F119" i="7" s="1"/>
  <c r="D113" i="3" s="1"/>
  <c r="C12" i="7"/>
  <c r="F12" i="7" s="1"/>
  <c r="D5" i="3" s="1"/>
  <c r="C52" i="7"/>
  <c r="F52" i="7" s="1"/>
  <c r="D46" i="3" s="1"/>
  <c r="C56" i="7"/>
  <c r="F56" i="7" s="1"/>
  <c r="D50" i="3" s="1"/>
  <c r="C64" i="7"/>
  <c r="F64" i="7" s="1"/>
  <c r="D58" i="3" s="1"/>
  <c r="C84" i="7"/>
  <c r="F84" i="7" s="1"/>
  <c r="D78" i="3" s="1"/>
  <c r="C100" i="7"/>
  <c r="F100" i="7" s="1"/>
  <c r="D94" i="3" s="1"/>
  <c r="C13" i="7"/>
  <c r="F13" i="7" s="1"/>
  <c r="D6" i="3" s="1"/>
  <c r="C57" i="7"/>
  <c r="F57" i="7" s="1"/>
  <c r="D51" i="3" s="1"/>
  <c r="C69" i="7"/>
  <c r="F69" i="7" s="1"/>
  <c r="D63" i="3" s="1"/>
  <c r="C85" i="7"/>
  <c r="F85" i="7" s="1"/>
  <c r="D79" i="3" s="1"/>
  <c r="C113" i="7"/>
  <c r="F113" i="7" s="1"/>
  <c r="D107" i="3" s="1"/>
  <c r="C125" i="7"/>
  <c r="F125" i="7" s="1"/>
  <c r="D119" i="3" s="1"/>
  <c r="C129" i="7"/>
  <c r="F129" i="7" s="1"/>
  <c r="D123" i="3" s="1"/>
  <c r="C126" i="7"/>
  <c r="F126" i="7" s="1"/>
  <c r="D120" i="3" s="1"/>
  <c r="C14" i="7"/>
  <c r="F14" i="7" s="1"/>
  <c r="D7" i="3" s="1"/>
  <c r="C46" i="7"/>
  <c r="F46" i="7" s="1"/>
  <c r="D40" i="3" s="1"/>
  <c r="C50" i="7"/>
  <c r="F50" i="7" s="1"/>
  <c r="D44" i="3" s="1"/>
  <c r="C90" i="7"/>
  <c r="F90" i="7" s="1"/>
  <c r="D84" i="3" s="1"/>
  <c r="C98" i="7"/>
  <c r="F98" i="7" s="1"/>
  <c r="D92" i="3" s="1"/>
  <c r="C110" i="7"/>
  <c r="F110" i="7" s="1"/>
  <c r="D104" i="3" s="1"/>
  <c r="D125" i="3" l="1"/>
  <c r="D14" i="3"/>
  <c r="D4" i="3" l="1"/>
  <c r="D130" i="11"/>
  <c r="D8" i="7"/>
  <c r="C14" i="6"/>
  <c r="C125" i="6"/>
  <c r="D125" i="6"/>
  <c r="E125" i="6"/>
  <c r="F125" i="6"/>
  <c r="D14" i="6"/>
  <c r="E14" i="6"/>
  <c r="F14" i="6"/>
  <c r="E14" i="3"/>
  <c r="E4" i="3" s="1"/>
  <c r="F14" i="3"/>
  <c r="F4" i="3" s="1"/>
  <c r="G14" i="3"/>
  <c r="G4" i="3" s="1"/>
  <c r="H14" i="3"/>
  <c r="H4" i="3" s="1"/>
  <c r="D12" i="7" l="1"/>
  <c r="G12" i="7" s="1"/>
  <c r="D16" i="7"/>
  <c r="D20" i="7"/>
  <c r="D24" i="7"/>
  <c r="D28" i="7"/>
  <c r="G28" i="7" s="1"/>
  <c r="D32" i="7"/>
  <c r="D36" i="7"/>
  <c r="D40" i="7"/>
  <c r="D14" i="7"/>
  <c r="G14" i="7" s="1"/>
  <c r="D19" i="7"/>
  <c r="D25" i="7"/>
  <c r="D30" i="7"/>
  <c r="D35" i="7"/>
  <c r="G35" i="7" s="1"/>
  <c r="D41" i="7"/>
  <c r="D45" i="7"/>
  <c r="D49" i="7"/>
  <c r="D53" i="7"/>
  <c r="G53" i="7" s="1"/>
  <c r="D57" i="7"/>
  <c r="D61" i="7"/>
  <c r="D65" i="7"/>
  <c r="D69" i="7"/>
  <c r="G69" i="7" s="1"/>
  <c r="D73" i="7"/>
  <c r="D77" i="7"/>
  <c r="D81" i="7"/>
  <c r="D85" i="7"/>
  <c r="G85" i="7" s="1"/>
  <c r="D89" i="7"/>
  <c r="G89" i="7" s="1"/>
  <c r="D93" i="7"/>
  <c r="D97" i="7"/>
  <c r="D101" i="7"/>
  <c r="G101" i="7" s="1"/>
  <c r="D105" i="7"/>
  <c r="G105" i="7" s="1"/>
  <c r="D109" i="7"/>
  <c r="D113" i="7"/>
  <c r="D117" i="7"/>
  <c r="G117" i="7" s="1"/>
  <c r="D121" i="7"/>
  <c r="G121" i="7" s="1"/>
  <c r="D125" i="7"/>
  <c r="G125" i="7" s="1"/>
  <c r="D129" i="7"/>
  <c r="D22" i="7"/>
  <c r="G22" i="7" s="1"/>
  <c r="D33" i="7"/>
  <c r="D43" i="7"/>
  <c r="D51" i="7"/>
  <c r="D63" i="7"/>
  <c r="G63" i="7" s="1"/>
  <c r="D71" i="7"/>
  <c r="D83" i="7"/>
  <c r="D91" i="7"/>
  <c r="D103" i="7"/>
  <c r="G103" i="7" s="1"/>
  <c r="D115" i="7"/>
  <c r="D127" i="7"/>
  <c r="D23" i="7"/>
  <c r="D34" i="7"/>
  <c r="G34" i="7" s="1"/>
  <c r="D44" i="7"/>
  <c r="D56" i="7"/>
  <c r="D68" i="7"/>
  <c r="D80" i="7"/>
  <c r="G80" i="7" s="1"/>
  <c r="D92" i="7"/>
  <c r="D104" i="7"/>
  <c r="D116" i="7"/>
  <c r="D128" i="7"/>
  <c r="G128" i="7" s="1"/>
  <c r="D15" i="7"/>
  <c r="D21" i="7"/>
  <c r="D26" i="7"/>
  <c r="D31" i="7"/>
  <c r="G31" i="7" s="1"/>
  <c r="D37" i="7"/>
  <c r="G37" i="7" s="1"/>
  <c r="D42" i="7"/>
  <c r="D46" i="7"/>
  <c r="D50" i="7"/>
  <c r="G50" i="7" s="1"/>
  <c r="D54" i="7"/>
  <c r="D58" i="7"/>
  <c r="D62" i="7"/>
  <c r="D66" i="7"/>
  <c r="G66" i="7" s="1"/>
  <c r="D70" i="7"/>
  <c r="D74" i="7"/>
  <c r="D78" i="7"/>
  <c r="D82" i="7"/>
  <c r="G82" i="7" s="1"/>
  <c r="D86" i="7"/>
  <c r="D90" i="7"/>
  <c r="D94" i="7"/>
  <c r="D98" i="7"/>
  <c r="G98" i="7" s="1"/>
  <c r="D102" i="7"/>
  <c r="D106" i="7"/>
  <c r="D110" i="7"/>
  <c r="D114" i="7"/>
  <c r="G114" i="7" s="1"/>
  <c r="D118" i="7"/>
  <c r="D122" i="7"/>
  <c r="D126" i="7"/>
  <c r="D130" i="7"/>
  <c r="G130" i="7" s="1"/>
  <c r="D17" i="7"/>
  <c r="D27" i="7"/>
  <c r="D38" i="7"/>
  <c r="D47" i="7"/>
  <c r="G47" i="7" s="1"/>
  <c r="D55" i="7"/>
  <c r="D67" i="7"/>
  <c r="D75" i="7"/>
  <c r="D87" i="7"/>
  <c r="G87" i="7" s="1"/>
  <c r="D99" i="7"/>
  <c r="D107" i="7"/>
  <c r="D119" i="7"/>
  <c r="D13" i="7"/>
  <c r="G13" i="7" s="1"/>
  <c r="D29" i="7"/>
  <c r="D48" i="7"/>
  <c r="D64" i="7"/>
  <c r="D76" i="7"/>
  <c r="G76" i="7" s="1"/>
  <c r="D88" i="7"/>
  <c r="D100" i="7"/>
  <c r="D112" i="7"/>
  <c r="D124" i="7"/>
  <c r="G124" i="7" s="1"/>
  <c r="D59" i="7"/>
  <c r="D79" i="7"/>
  <c r="D95" i="7"/>
  <c r="D111" i="7"/>
  <c r="G111" i="7" s="1"/>
  <c r="D123" i="7"/>
  <c r="D18" i="7"/>
  <c r="G18" i="7" s="1"/>
  <c r="D39" i="7"/>
  <c r="D52" i="7"/>
  <c r="G52" i="7" s="1"/>
  <c r="D60" i="7"/>
  <c r="D72" i="7"/>
  <c r="D84" i="7"/>
  <c r="D96" i="7"/>
  <c r="G96" i="7" s="1"/>
  <c r="D108" i="7"/>
  <c r="D120" i="7"/>
  <c r="E4" i="6"/>
  <c r="D4" i="6"/>
  <c r="F4" i="6"/>
  <c r="C4" i="6"/>
  <c r="I125" i="3"/>
  <c r="I4" i="3" s="1"/>
  <c r="C25" i="3"/>
  <c r="J25" i="3" s="1"/>
  <c r="C47" i="3"/>
  <c r="J47" i="3" s="1"/>
  <c r="C79" i="3"/>
  <c r="J79" i="3" s="1"/>
  <c r="C95" i="3"/>
  <c r="J95" i="3" s="1"/>
  <c r="C7" i="3"/>
  <c r="J7" i="3" s="1"/>
  <c r="C28" i="3"/>
  <c r="J28" i="3" s="1"/>
  <c r="C16" i="3"/>
  <c r="J16" i="3" s="1"/>
  <c r="C83" i="3" l="1"/>
  <c r="J83" i="3" s="1"/>
  <c r="C96" i="16" s="1"/>
  <c r="C122" i="3"/>
  <c r="J122" i="3" s="1"/>
  <c r="C111" i="3"/>
  <c r="J111" i="3" s="1"/>
  <c r="C122" i="17" s="1"/>
  <c r="C63" i="3"/>
  <c r="J63" i="3" s="1"/>
  <c r="C76" i="16" s="1"/>
  <c r="C22" i="3"/>
  <c r="J22" i="3" s="1"/>
  <c r="C35" i="16" s="1"/>
  <c r="C29" i="3"/>
  <c r="J29" i="3" s="1"/>
  <c r="C119" i="3"/>
  <c r="J119" i="3" s="1"/>
  <c r="C130" i="17" s="1"/>
  <c r="C97" i="3"/>
  <c r="J97" i="3" s="1"/>
  <c r="C108" i="17" s="1"/>
  <c r="C92" i="3"/>
  <c r="J92" i="3" s="1"/>
  <c r="C103" i="17" s="1"/>
  <c r="C76" i="3"/>
  <c r="J76" i="3" s="1"/>
  <c r="C89" i="16" s="1"/>
  <c r="C57" i="3"/>
  <c r="J57" i="3" s="1"/>
  <c r="C70" i="16" s="1"/>
  <c r="C74" i="3"/>
  <c r="J74" i="3" s="1"/>
  <c r="C85" i="17" s="1"/>
  <c r="C99" i="3"/>
  <c r="J99" i="3" s="1"/>
  <c r="C110" i="17" s="1"/>
  <c r="C31" i="3"/>
  <c r="J31" i="3" s="1"/>
  <c r="C42" i="17" s="1"/>
  <c r="C115" i="3"/>
  <c r="J115" i="3" s="1"/>
  <c r="C126" i="17" s="1"/>
  <c r="C124" i="3"/>
  <c r="J124" i="3" s="1"/>
  <c r="C135" i="17" s="1"/>
  <c r="C44" i="3"/>
  <c r="J44" i="3" s="1"/>
  <c r="C55" i="17" s="1"/>
  <c r="C108" i="3"/>
  <c r="J108" i="3" s="1"/>
  <c r="C121" i="16" s="1"/>
  <c r="C60" i="3"/>
  <c r="J60" i="3" s="1"/>
  <c r="C71" i="17" s="1"/>
  <c r="C81" i="3"/>
  <c r="J81" i="3" s="1"/>
  <c r="C92" i="17" s="1"/>
  <c r="C90" i="3"/>
  <c r="J90" i="3" s="1"/>
  <c r="C101" i="17" s="1"/>
  <c r="C41" i="3"/>
  <c r="J41" i="3" s="1"/>
  <c r="C52" i="17" s="1"/>
  <c r="C70" i="3"/>
  <c r="J70" i="3" s="1"/>
  <c r="C81" i="17" s="1"/>
  <c r="C33" i="3"/>
  <c r="J33" i="3" s="1"/>
  <c r="C44" i="17" s="1"/>
  <c r="G39" i="7"/>
  <c r="C106" i="3"/>
  <c r="J106" i="3" s="1"/>
  <c r="C119" i="16" s="1"/>
  <c r="G112" i="7"/>
  <c r="C58" i="3"/>
  <c r="J58" i="3" s="1"/>
  <c r="C69" i="17" s="1"/>
  <c r="G64" i="7"/>
  <c r="C69" i="3"/>
  <c r="J69" i="3" s="1"/>
  <c r="C80" i="17" s="1"/>
  <c r="G75" i="7"/>
  <c r="C120" i="3"/>
  <c r="J120" i="3" s="1"/>
  <c r="C131" i="17" s="1"/>
  <c r="G126" i="7"/>
  <c r="C88" i="3"/>
  <c r="J88" i="3" s="1"/>
  <c r="C99" i="17" s="1"/>
  <c r="G94" i="7"/>
  <c r="C56" i="3"/>
  <c r="J56" i="3" s="1"/>
  <c r="C67" i="17" s="1"/>
  <c r="G62" i="7"/>
  <c r="C20" i="3"/>
  <c r="J20" i="3" s="1"/>
  <c r="C31" i="17" s="1"/>
  <c r="G26" i="7"/>
  <c r="C110" i="3"/>
  <c r="J110" i="3" s="1"/>
  <c r="C121" i="17" s="1"/>
  <c r="G116" i="7"/>
  <c r="C17" i="3"/>
  <c r="J17" i="3" s="1"/>
  <c r="C28" i="17" s="1"/>
  <c r="G23" i="7"/>
  <c r="C45" i="3"/>
  <c r="J45" i="3" s="1"/>
  <c r="C56" i="17" s="1"/>
  <c r="G51" i="7"/>
  <c r="C107" i="3"/>
  <c r="J107" i="3" s="1"/>
  <c r="C118" i="17" s="1"/>
  <c r="G113" i="7"/>
  <c r="C91" i="3"/>
  <c r="J91" i="3" s="1"/>
  <c r="C102" i="17" s="1"/>
  <c r="G97" i="7"/>
  <c r="C59" i="3"/>
  <c r="J59" i="3" s="1"/>
  <c r="C72" i="16" s="1"/>
  <c r="G65" i="7"/>
  <c r="C43" i="3"/>
  <c r="J43" i="3" s="1"/>
  <c r="C56" i="16" s="1"/>
  <c r="G49" i="7"/>
  <c r="C24" i="3"/>
  <c r="J24" i="3" s="1"/>
  <c r="C35" i="17" s="1"/>
  <c r="G30" i="7"/>
  <c r="C18" i="3"/>
  <c r="J18" i="3" s="1"/>
  <c r="G24" i="7"/>
  <c r="C66" i="3"/>
  <c r="J66" i="3" s="1"/>
  <c r="C77" i="17" s="1"/>
  <c r="G72" i="7"/>
  <c r="C94" i="3"/>
  <c r="J94" i="3" s="1"/>
  <c r="C105" i="17" s="1"/>
  <c r="G100" i="7"/>
  <c r="C42" i="3"/>
  <c r="J42" i="3" s="1"/>
  <c r="C55" i="16" s="1"/>
  <c r="G48" i="7"/>
  <c r="C101" i="3"/>
  <c r="J101" i="3" s="1"/>
  <c r="C112" i="17" s="1"/>
  <c r="G107" i="7"/>
  <c r="C61" i="3"/>
  <c r="J61" i="3" s="1"/>
  <c r="C72" i="17" s="1"/>
  <c r="G67" i="7"/>
  <c r="C21" i="3"/>
  <c r="J21" i="3" s="1"/>
  <c r="C32" i="17" s="1"/>
  <c r="G27" i="7"/>
  <c r="C116" i="3"/>
  <c r="J116" i="3" s="1"/>
  <c r="C127" i="17" s="1"/>
  <c r="G122" i="7"/>
  <c r="C100" i="3"/>
  <c r="J100" i="3" s="1"/>
  <c r="C111" i="17" s="1"/>
  <c r="G106" i="7"/>
  <c r="C84" i="3"/>
  <c r="J84" i="3" s="1"/>
  <c r="C95" i="17" s="1"/>
  <c r="G90" i="7"/>
  <c r="C68" i="3"/>
  <c r="J68" i="3" s="1"/>
  <c r="C79" i="17" s="1"/>
  <c r="G74" i="7"/>
  <c r="C52" i="3"/>
  <c r="J52" i="3" s="1"/>
  <c r="C63" i="17" s="1"/>
  <c r="G58" i="7"/>
  <c r="C36" i="3"/>
  <c r="J36" i="3" s="1"/>
  <c r="C47" i="17" s="1"/>
  <c r="G42" i="7"/>
  <c r="C15" i="3"/>
  <c r="J15" i="3" s="1"/>
  <c r="C28" i="16" s="1"/>
  <c r="G21" i="7"/>
  <c r="C98" i="3"/>
  <c r="J98" i="3" s="1"/>
  <c r="C109" i="17" s="1"/>
  <c r="G104" i="7"/>
  <c r="C50" i="3"/>
  <c r="J50" i="3" s="1"/>
  <c r="C61" i="17" s="1"/>
  <c r="G56" i="7"/>
  <c r="C121" i="3"/>
  <c r="J121" i="3" s="1"/>
  <c r="C132" i="17" s="1"/>
  <c r="G127" i="7"/>
  <c r="C77" i="3"/>
  <c r="J77" i="3" s="1"/>
  <c r="C88" i="17" s="1"/>
  <c r="G83" i="7"/>
  <c r="C37" i="3"/>
  <c r="J37" i="3" s="1"/>
  <c r="C48" i="17" s="1"/>
  <c r="G43" i="7"/>
  <c r="C103" i="3"/>
  <c r="J103" i="3" s="1"/>
  <c r="C116" i="16" s="1"/>
  <c r="G109" i="7"/>
  <c r="C87" i="3"/>
  <c r="J87" i="3" s="1"/>
  <c r="C98" i="17" s="1"/>
  <c r="G93" i="7"/>
  <c r="C71" i="3"/>
  <c r="J71" i="3" s="1"/>
  <c r="C84" i="16" s="1"/>
  <c r="G77" i="7"/>
  <c r="C55" i="3"/>
  <c r="J55" i="3" s="1"/>
  <c r="C66" i="17" s="1"/>
  <c r="G61" i="7"/>
  <c r="C39" i="3"/>
  <c r="J39" i="3" s="1"/>
  <c r="C50" i="17" s="1"/>
  <c r="G45" i="7"/>
  <c r="C19" i="3"/>
  <c r="J19" i="3" s="1"/>
  <c r="C30" i="17" s="1"/>
  <c r="G25" i="7"/>
  <c r="C30" i="3"/>
  <c r="J30" i="3" s="1"/>
  <c r="C41" i="17" s="1"/>
  <c r="G36" i="7"/>
  <c r="C13" i="3"/>
  <c r="J13" i="3" s="1"/>
  <c r="C24" i="17" s="1"/>
  <c r="G20" i="7"/>
  <c r="C6" i="3"/>
  <c r="J6" i="3" s="1"/>
  <c r="C17" i="17" s="1"/>
  <c r="C118" i="3"/>
  <c r="J118" i="3" s="1"/>
  <c r="C129" i="17" s="1"/>
  <c r="C46" i="3"/>
  <c r="J46" i="3" s="1"/>
  <c r="C57" i="17" s="1"/>
  <c r="C105" i="3"/>
  <c r="J105" i="3" s="1"/>
  <c r="C116" i="17" s="1"/>
  <c r="C102" i="3"/>
  <c r="J102" i="3" s="1"/>
  <c r="C113" i="17" s="1"/>
  <c r="G108" i="7"/>
  <c r="C54" i="3"/>
  <c r="J54" i="3" s="1"/>
  <c r="C65" i="17" s="1"/>
  <c r="G60" i="7"/>
  <c r="C117" i="3"/>
  <c r="J117" i="3" s="1"/>
  <c r="C128" i="17" s="1"/>
  <c r="G123" i="7"/>
  <c r="C53" i="3"/>
  <c r="J53" i="3" s="1"/>
  <c r="C66" i="16" s="1"/>
  <c r="G59" i="7"/>
  <c r="C82" i="3"/>
  <c r="J82" i="3" s="1"/>
  <c r="C93" i="17" s="1"/>
  <c r="G88" i="7"/>
  <c r="C23" i="3"/>
  <c r="G29" i="7"/>
  <c r="C93" i="3"/>
  <c r="J93" i="3" s="1"/>
  <c r="C104" i="17" s="1"/>
  <c r="G99" i="7"/>
  <c r="C49" i="3"/>
  <c r="J49" i="3" s="1"/>
  <c r="C62" i="16" s="1"/>
  <c r="G55" i="7"/>
  <c r="C10" i="3"/>
  <c r="J10" i="3" s="1"/>
  <c r="C21" i="17" s="1"/>
  <c r="G17" i="7"/>
  <c r="C112" i="3"/>
  <c r="J112" i="3" s="1"/>
  <c r="C123" i="17" s="1"/>
  <c r="G118" i="7"/>
  <c r="C96" i="3"/>
  <c r="J96" i="3" s="1"/>
  <c r="C107" i="17" s="1"/>
  <c r="G102" i="7"/>
  <c r="C80" i="3"/>
  <c r="J80" i="3" s="1"/>
  <c r="C93" i="16" s="1"/>
  <c r="G86" i="7"/>
  <c r="C64" i="3"/>
  <c r="J64" i="3" s="1"/>
  <c r="C75" i="17" s="1"/>
  <c r="G70" i="7"/>
  <c r="C48" i="3"/>
  <c r="J48" i="3" s="1"/>
  <c r="C61" i="16" s="1"/>
  <c r="G54" i="7"/>
  <c r="C8" i="3"/>
  <c r="J8" i="3" s="1"/>
  <c r="C19" i="17" s="1"/>
  <c r="G15" i="7"/>
  <c r="C86" i="3"/>
  <c r="J86" i="3" s="1"/>
  <c r="C97" i="17" s="1"/>
  <c r="G92" i="7"/>
  <c r="C38" i="3"/>
  <c r="J38" i="3" s="1"/>
  <c r="C51" i="16" s="1"/>
  <c r="G44" i="7"/>
  <c r="C109" i="3"/>
  <c r="J109" i="3" s="1"/>
  <c r="C120" i="17" s="1"/>
  <c r="G115" i="7"/>
  <c r="C65" i="3"/>
  <c r="J65" i="3" s="1"/>
  <c r="C76" i="17" s="1"/>
  <c r="G71" i="7"/>
  <c r="C27" i="3"/>
  <c r="J27" i="3" s="1"/>
  <c r="C38" i="17" s="1"/>
  <c r="G33" i="7"/>
  <c r="C67" i="3"/>
  <c r="J67" i="3" s="1"/>
  <c r="C80" i="16" s="1"/>
  <c r="G73" i="7"/>
  <c r="C51" i="3"/>
  <c r="J51" i="3" s="1"/>
  <c r="C62" i="17" s="1"/>
  <c r="G57" i="7"/>
  <c r="C35" i="3"/>
  <c r="J35" i="3" s="1"/>
  <c r="C48" i="16" s="1"/>
  <c r="G41" i="7"/>
  <c r="C12" i="3"/>
  <c r="J12" i="3" s="1"/>
  <c r="C23" i="17" s="1"/>
  <c r="G19" i="7"/>
  <c r="C26" i="3"/>
  <c r="J26" i="3" s="1"/>
  <c r="C39" i="16" s="1"/>
  <c r="G32" i="7"/>
  <c r="C9" i="3"/>
  <c r="J9" i="3" s="1"/>
  <c r="C20" i="17" s="1"/>
  <c r="G16" i="7"/>
  <c r="C78" i="3"/>
  <c r="J78" i="3" s="1"/>
  <c r="C91" i="16" s="1"/>
  <c r="G84" i="7"/>
  <c r="C89" i="3"/>
  <c r="J89" i="3" s="1"/>
  <c r="C100" i="17" s="1"/>
  <c r="G95" i="7"/>
  <c r="C113" i="3"/>
  <c r="J113" i="3" s="1"/>
  <c r="C124" i="17" s="1"/>
  <c r="G119" i="7"/>
  <c r="C32" i="3"/>
  <c r="J32" i="3" s="1"/>
  <c r="C43" i="17" s="1"/>
  <c r="G38" i="7"/>
  <c r="C104" i="3"/>
  <c r="J104" i="3" s="1"/>
  <c r="C115" i="17" s="1"/>
  <c r="G110" i="7"/>
  <c r="C72" i="3"/>
  <c r="J72" i="3" s="1"/>
  <c r="C85" i="16" s="1"/>
  <c r="G78" i="7"/>
  <c r="C40" i="3"/>
  <c r="J40" i="3" s="1"/>
  <c r="C51" i="17" s="1"/>
  <c r="G46" i="7"/>
  <c r="C62" i="3"/>
  <c r="J62" i="3" s="1"/>
  <c r="C73" i="17" s="1"/>
  <c r="G68" i="7"/>
  <c r="C85" i="3"/>
  <c r="J85" i="3" s="1"/>
  <c r="C96" i="17" s="1"/>
  <c r="G91" i="7"/>
  <c r="C123" i="3"/>
  <c r="J123" i="3" s="1"/>
  <c r="C134" i="17" s="1"/>
  <c r="G129" i="7"/>
  <c r="C75" i="3"/>
  <c r="J75" i="3" s="1"/>
  <c r="C88" i="16" s="1"/>
  <c r="G81" i="7"/>
  <c r="C34" i="3"/>
  <c r="J34" i="3" s="1"/>
  <c r="C47" i="16" s="1"/>
  <c r="G40" i="7"/>
  <c r="C114" i="3"/>
  <c r="J114" i="3" s="1"/>
  <c r="C125" i="17" s="1"/>
  <c r="G120" i="7"/>
  <c r="C73" i="3"/>
  <c r="J73" i="3" s="1"/>
  <c r="C84" i="17" s="1"/>
  <c r="G79" i="7"/>
  <c r="C11" i="3"/>
  <c r="J11" i="3" s="1"/>
  <c r="C24" i="16" s="1"/>
  <c r="C133" i="17"/>
  <c r="C135" i="16"/>
  <c r="C40" i="17"/>
  <c r="C42" i="16"/>
  <c r="C36" i="17"/>
  <c r="C38" i="16"/>
  <c r="C27" i="17"/>
  <c r="C29" i="16"/>
  <c r="C58" i="17"/>
  <c r="C60" i="16"/>
  <c r="C90" i="17"/>
  <c r="C92" i="16"/>
  <c r="C94" i="17"/>
  <c r="C106" i="17"/>
  <c r="C108" i="16"/>
  <c r="C39" i="17"/>
  <c r="C41" i="16"/>
  <c r="C18" i="17"/>
  <c r="C20" i="16"/>
  <c r="J23" i="3" l="1"/>
  <c r="C34" i="17" s="1"/>
  <c r="C132" i="16"/>
  <c r="C124" i="16"/>
  <c r="C94" i="16"/>
  <c r="C110" i="16"/>
  <c r="C74" i="17"/>
  <c r="I74" i="17" s="1"/>
  <c r="C44" i="16"/>
  <c r="C87" i="16"/>
  <c r="C33" i="17"/>
  <c r="I33" i="17" s="1"/>
  <c r="C87" i="17"/>
  <c r="K87" i="17" s="1"/>
  <c r="C119" i="17"/>
  <c r="K119" i="17" s="1"/>
  <c r="C53" i="17"/>
  <c r="K53" i="17" s="1"/>
  <c r="C117" i="17"/>
  <c r="L117" i="17" s="1"/>
  <c r="C54" i="16"/>
  <c r="C33" i="16"/>
  <c r="C57" i="16"/>
  <c r="C105" i="16"/>
  <c r="C120" i="16"/>
  <c r="C70" i="17"/>
  <c r="L70" i="17" s="1"/>
  <c r="C79" i="16"/>
  <c r="C68" i="17"/>
  <c r="K68" i="17" s="1"/>
  <c r="C128" i="16"/>
  <c r="C114" i="17"/>
  <c r="L114" i="17" s="1"/>
  <c r="C112" i="16"/>
  <c r="C82" i="17"/>
  <c r="K82" i="17" s="1"/>
  <c r="C26" i="17"/>
  <c r="L26" i="17" s="1"/>
  <c r="C137" i="16"/>
  <c r="C73" i="16"/>
  <c r="C83" i="16"/>
  <c r="C103" i="16"/>
  <c r="C118" i="16"/>
  <c r="J125" i="3"/>
  <c r="C19" i="16"/>
  <c r="C113" i="16"/>
  <c r="C32" i="16"/>
  <c r="C46" i="16"/>
  <c r="C133" i="16"/>
  <c r="C131" i="16"/>
  <c r="C71" i="16"/>
  <c r="C23" i="16"/>
  <c r="C34" i="16"/>
  <c r="C100" i="16"/>
  <c r="C114" i="16"/>
  <c r="C78" i="17"/>
  <c r="I78" i="17" s="1"/>
  <c r="C95" i="16"/>
  <c r="C63" i="16"/>
  <c r="C26" i="16"/>
  <c r="C36" i="16"/>
  <c r="C31" i="16"/>
  <c r="C122" i="16"/>
  <c r="C64" i="17"/>
  <c r="R64" i="17" s="1"/>
  <c r="S64" i="17" s="1"/>
  <c r="C49" i="16"/>
  <c r="C45" i="16"/>
  <c r="C107" i="16"/>
  <c r="C59" i="17"/>
  <c r="R59" i="17" s="1"/>
  <c r="S59" i="17" s="1"/>
  <c r="C58" i="16"/>
  <c r="C123" i="16"/>
  <c r="C54" i="17"/>
  <c r="R54" i="17" s="1"/>
  <c r="S54" i="17" s="1"/>
  <c r="C40" i="16"/>
  <c r="C134" i="16"/>
  <c r="C60" i="17"/>
  <c r="K60" i="17" s="1"/>
  <c r="C104" i="16"/>
  <c r="C86" i="17"/>
  <c r="R86" i="17" s="1"/>
  <c r="S86" i="17" s="1"/>
  <c r="C37" i="17"/>
  <c r="R37" i="17" s="1"/>
  <c r="S37" i="17" s="1"/>
  <c r="C115" i="16"/>
  <c r="C89" i="17"/>
  <c r="K89" i="17" s="1"/>
  <c r="C67" i="16"/>
  <c r="C25" i="16"/>
  <c r="C29" i="17"/>
  <c r="R29" i="17" s="1"/>
  <c r="S29" i="17" s="1"/>
  <c r="C86" i="16"/>
  <c r="C68" i="16"/>
  <c r="C64" i="16"/>
  <c r="C45" i="17"/>
  <c r="R45" i="17" s="1"/>
  <c r="S45" i="17" s="1"/>
  <c r="C127" i="16"/>
  <c r="C91" i="17"/>
  <c r="R91" i="17" s="1"/>
  <c r="S91" i="17" s="1"/>
  <c r="C81" i="16"/>
  <c r="C75" i="16"/>
  <c r="C59" i="16"/>
  <c r="G11" i="7"/>
  <c r="C22" i="16"/>
  <c r="C136" i="16"/>
  <c r="C102" i="16"/>
  <c r="C50" i="16"/>
  <c r="C125" i="16"/>
  <c r="C111" i="16"/>
  <c r="C99" i="16"/>
  <c r="C69" i="16"/>
  <c r="C49" i="17"/>
  <c r="R49" i="17" s="1"/>
  <c r="S49" i="17" s="1"/>
  <c r="C46" i="17"/>
  <c r="R46" i="17" s="1"/>
  <c r="S46" i="17" s="1"/>
  <c r="C125" i="3"/>
  <c r="C83" i="17"/>
  <c r="R83" i="17" s="1"/>
  <c r="S83" i="17" s="1"/>
  <c r="C21" i="16"/>
  <c r="C37" i="16"/>
  <c r="C130" i="16"/>
  <c r="C126" i="16"/>
  <c r="C106" i="16"/>
  <c r="C98" i="16"/>
  <c r="C90" i="16"/>
  <c r="C82" i="16"/>
  <c r="C78" i="16"/>
  <c r="C74" i="16"/>
  <c r="C53" i="16"/>
  <c r="C30" i="16"/>
  <c r="C43" i="16"/>
  <c r="C129" i="16"/>
  <c r="C117" i="16"/>
  <c r="C109" i="16"/>
  <c r="C101" i="16"/>
  <c r="C97" i="16"/>
  <c r="C77" i="16"/>
  <c r="C65" i="16"/>
  <c r="C52" i="16"/>
  <c r="C22" i="17"/>
  <c r="R22" i="17" s="1"/>
  <c r="S22" i="17" s="1"/>
  <c r="K66" i="16"/>
  <c r="K38" i="16"/>
  <c r="K89" i="16"/>
  <c r="K85" i="16"/>
  <c r="K61" i="16"/>
  <c r="K56" i="16"/>
  <c r="K20" i="16"/>
  <c r="K24" i="16"/>
  <c r="K70" i="16"/>
  <c r="K62" i="16"/>
  <c r="K29" i="16"/>
  <c r="K35" i="16"/>
  <c r="K121" i="16"/>
  <c r="K93" i="16"/>
  <c r="K41" i="16"/>
  <c r="K116" i="16"/>
  <c r="K108" i="16"/>
  <c r="K96" i="16"/>
  <c r="K92" i="16"/>
  <c r="K88" i="16"/>
  <c r="K84" i="16"/>
  <c r="K80" i="16"/>
  <c r="K76" i="16"/>
  <c r="K72" i="16"/>
  <c r="K60" i="16"/>
  <c r="K55" i="16"/>
  <c r="K51" i="16"/>
  <c r="K28" i="16"/>
  <c r="K42" i="16"/>
  <c r="K39" i="16"/>
  <c r="K47" i="16"/>
  <c r="K135" i="16"/>
  <c r="K119" i="16"/>
  <c r="K91" i="16"/>
  <c r="K48" i="16"/>
  <c r="I41" i="16"/>
  <c r="I132" i="16"/>
  <c r="I116" i="16"/>
  <c r="I108" i="16"/>
  <c r="I96" i="16"/>
  <c r="I92" i="16"/>
  <c r="I88" i="16"/>
  <c r="I84" i="16"/>
  <c r="I80" i="16"/>
  <c r="I76" i="16"/>
  <c r="I72" i="16"/>
  <c r="I70" i="16"/>
  <c r="I66" i="16"/>
  <c r="I62" i="16"/>
  <c r="I60" i="16"/>
  <c r="I55" i="16"/>
  <c r="I51" i="16"/>
  <c r="I28" i="16"/>
  <c r="I29" i="16"/>
  <c r="I38" i="16"/>
  <c r="I42" i="16"/>
  <c r="I35" i="16"/>
  <c r="I39" i="16"/>
  <c r="I47" i="16"/>
  <c r="I135" i="16"/>
  <c r="I121" i="16"/>
  <c r="I119" i="16"/>
  <c r="I93" i="16"/>
  <c r="I91" i="16"/>
  <c r="I89" i="16"/>
  <c r="I85" i="16"/>
  <c r="I61" i="16"/>
  <c r="I56" i="16"/>
  <c r="I48" i="16"/>
  <c r="R30" i="17"/>
  <c r="S30" i="17" s="1"/>
  <c r="K30" i="17"/>
  <c r="I30" i="17"/>
  <c r="L30" i="17"/>
  <c r="R38" i="17"/>
  <c r="S38" i="17" s="1"/>
  <c r="K38" i="17"/>
  <c r="I38" i="17"/>
  <c r="L38" i="17"/>
  <c r="R42" i="17"/>
  <c r="S42" i="17" s="1"/>
  <c r="K42" i="17"/>
  <c r="I42" i="17"/>
  <c r="L42" i="17"/>
  <c r="L31" i="17"/>
  <c r="R31" i="17"/>
  <c r="S31" i="17" s="1"/>
  <c r="I31" i="17"/>
  <c r="K31" i="17"/>
  <c r="L35" i="17"/>
  <c r="R35" i="17"/>
  <c r="S35" i="17" s="1"/>
  <c r="I35" i="17"/>
  <c r="K35" i="17"/>
  <c r="L39" i="17"/>
  <c r="R39" i="17"/>
  <c r="S39" i="17" s="1"/>
  <c r="I39" i="17"/>
  <c r="K39" i="17"/>
  <c r="R134" i="17"/>
  <c r="S134" i="17" s="1"/>
  <c r="L134" i="17"/>
  <c r="I134" i="17"/>
  <c r="K134" i="17"/>
  <c r="R132" i="17"/>
  <c r="S132" i="17" s="1"/>
  <c r="L132" i="17"/>
  <c r="I132" i="17"/>
  <c r="K132" i="17"/>
  <c r="R130" i="17"/>
  <c r="S130" i="17" s="1"/>
  <c r="L130" i="17"/>
  <c r="I130" i="17"/>
  <c r="K130" i="17"/>
  <c r="R128" i="17"/>
  <c r="S128" i="17" s="1"/>
  <c r="L128" i="17"/>
  <c r="K128" i="17"/>
  <c r="I128" i="17"/>
  <c r="L126" i="17"/>
  <c r="I126" i="17"/>
  <c r="R126" i="17"/>
  <c r="S126" i="17" s="1"/>
  <c r="K126" i="17"/>
  <c r="L124" i="17"/>
  <c r="I124" i="17"/>
  <c r="R124" i="17"/>
  <c r="S124" i="17" s="1"/>
  <c r="K124" i="17"/>
  <c r="L122" i="17"/>
  <c r="R122" i="17"/>
  <c r="S122" i="17" s="1"/>
  <c r="I122" i="17"/>
  <c r="K122" i="17"/>
  <c r="L120" i="17"/>
  <c r="I120" i="17"/>
  <c r="R120" i="17"/>
  <c r="S120" i="17" s="1"/>
  <c r="K120" i="17"/>
  <c r="L118" i="17"/>
  <c r="R118" i="17"/>
  <c r="S118" i="17" s="1"/>
  <c r="K118" i="17"/>
  <c r="I118" i="17"/>
  <c r="R116" i="17"/>
  <c r="S116" i="17" s="1"/>
  <c r="L116" i="17"/>
  <c r="I116" i="17"/>
  <c r="K116" i="17"/>
  <c r="R112" i="17"/>
  <c r="S112" i="17" s="1"/>
  <c r="L112" i="17"/>
  <c r="I112" i="17"/>
  <c r="K112" i="17"/>
  <c r="R110" i="17"/>
  <c r="S110" i="17" s="1"/>
  <c r="L110" i="17"/>
  <c r="I110" i="17"/>
  <c r="K110" i="17"/>
  <c r="R108" i="17"/>
  <c r="S108" i="17" s="1"/>
  <c r="L108" i="17"/>
  <c r="I108" i="17"/>
  <c r="K108" i="17"/>
  <c r="L106" i="17"/>
  <c r="I106" i="17"/>
  <c r="R106" i="17"/>
  <c r="S106" i="17" s="1"/>
  <c r="K106" i="17"/>
  <c r="R104" i="17"/>
  <c r="S104" i="17" s="1"/>
  <c r="L104" i="17"/>
  <c r="I104" i="17"/>
  <c r="K104" i="17"/>
  <c r="L102" i="17"/>
  <c r="K102" i="17"/>
  <c r="R102" i="17"/>
  <c r="S102" i="17" s="1"/>
  <c r="I102" i="17"/>
  <c r="L100" i="17"/>
  <c r="K100" i="17"/>
  <c r="R100" i="17"/>
  <c r="S100" i="17" s="1"/>
  <c r="I100" i="17"/>
  <c r="L98" i="17"/>
  <c r="K98" i="17"/>
  <c r="R98" i="17"/>
  <c r="S98" i="17" s="1"/>
  <c r="I98" i="17"/>
  <c r="R96" i="17"/>
  <c r="S96" i="17" s="1"/>
  <c r="K96" i="17"/>
  <c r="I96" i="17"/>
  <c r="L96" i="17"/>
  <c r="R94" i="17"/>
  <c r="S94" i="17" s="1"/>
  <c r="K94" i="17"/>
  <c r="L94" i="17"/>
  <c r="I94" i="17"/>
  <c r="R92" i="17"/>
  <c r="S92" i="17" s="1"/>
  <c r="K92" i="17"/>
  <c r="I92" i="17"/>
  <c r="L92" i="17"/>
  <c r="R90" i="17"/>
  <c r="S90" i="17" s="1"/>
  <c r="I90" i="17"/>
  <c r="L90" i="17"/>
  <c r="K90" i="17"/>
  <c r="R88" i="17"/>
  <c r="S88" i="17" s="1"/>
  <c r="I88" i="17"/>
  <c r="L88" i="17"/>
  <c r="K88" i="17"/>
  <c r="R84" i="17"/>
  <c r="S84" i="17" s="1"/>
  <c r="I84" i="17"/>
  <c r="L84" i="17"/>
  <c r="K84" i="17"/>
  <c r="R80" i="17"/>
  <c r="S80" i="17" s="1"/>
  <c r="I80" i="17"/>
  <c r="L80" i="17"/>
  <c r="K80" i="17"/>
  <c r="R76" i="17"/>
  <c r="S76" i="17" s="1"/>
  <c r="L76" i="17"/>
  <c r="K76" i="17"/>
  <c r="I76" i="17"/>
  <c r="R72" i="17"/>
  <c r="S72" i="17" s="1"/>
  <c r="L72" i="17"/>
  <c r="K72" i="17"/>
  <c r="I72" i="17"/>
  <c r="R66" i="17"/>
  <c r="S66" i="17" s="1"/>
  <c r="L66" i="17"/>
  <c r="K66" i="17"/>
  <c r="I66" i="17"/>
  <c r="R62" i="17"/>
  <c r="S62" i="17" s="1"/>
  <c r="L62" i="17"/>
  <c r="K62" i="17"/>
  <c r="I62" i="17"/>
  <c r="R58" i="17"/>
  <c r="S58" i="17" s="1"/>
  <c r="K58" i="17"/>
  <c r="I58" i="17"/>
  <c r="L58" i="17"/>
  <c r="L55" i="17"/>
  <c r="R55" i="17"/>
  <c r="S55" i="17" s="1"/>
  <c r="I55" i="17"/>
  <c r="K55" i="17"/>
  <c r="L51" i="17"/>
  <c r="R51" i="17"/>
  <c r="S51" i="17" s="1"/>
  <c r="I51" i="17"/>
  <c r="K51" i="17"/>
  <c r="L47" i="17"/>
  <c r="R47" i="17"/>
  <c r="S47" i="17" s="1"/>
  <c r="I47" i="17"/>
  <c r="K47" i="17"/>
  <c r="R44" i="17"/>
  <c r="S44" i="17" s="1"/>
  <c r="K44" i="17"/>
  <c r="I44" i="17"/>
  <c r="L44" i="17"/>
  <c r="R28" i="17"/>
  <c r="S28" i="17" s="1"/>
  <c r="K28" i="17"/>
  <c r="I28" i="17"/>
  <c r="L28" i="17"/>
  <c r="R48" i="17"/>
  <c r="S48" i="17" s="1"/>
  <c r="K48" i="17"/>
  <c r="I48" i="17"/>
  <c r="L48" i="17"/>
  <c r="L43" i="17"/>
  <c r="R43" i="17"/>
  <c r="S43" i="17" s="1"/>
  <c r="I43" i="17"/>
  <c r="K43" i="17"/>
  <c r="L27" i="17"/>
  <c r="R27" i="17"/>
  <c r="S27" i="17" s="1"/>
  <c r="I27" i="17"/>
  <c r="K27" i="17"/>
  <c r="R32" i="17"/>
  <c r="S32" i="17" s="1"/>
  <c r="K32" i="17"/>
  <c r="I32" i="17"/>
  <c r="L32" i="17"/>
  <c r="R36" i="17"/>
  <c r="S36" i="17" s="1"/>
  <c r="K36" i="17"/>
  <c r="I36" i="17"/>
  <c r="L36" i="17"/>
  <c r="R40" i="17"/>
  <c r="S40" i="17" s="1"/>
  <c r="K40" i="17"/>
  <c r="I40" i="17"/>
  <c r="L40" i="17"/>
  <c r="L41" i="17"/>
  <c r="R41" i="17"/>
  <c r="S41" i="17" s="1"/>
  <c r="I41" i="17"/>
  <c r="K41" i="17"/>
  <c r="R135" i="17"/>
  <c r="S135" i="17" s="1"/>
  <c r="I135" i="17"/>
  <c r="L135" i="17"/>
  <c r="K135" i="17"/>
  <c r="R133" i="17"/>
  <c r="S133" i="17" s="1"/>
  <c r="I133" i="17"/>
  <c r="L133" i="17"/>
  <c r="K133" i="17"/>
  <c r="R131" i="17"/>
  <c r="S131" i="17" s="1"/>
  <c r="I131" i="17"/>
  <c r="L131" i="17"/>
  <c r="K131" i="17"/>
  <c r="R129" i="17"/>
  <c r="S129" i="17" s="1"/>
  <c r="I129" i="17"/>
  <c r="L129" i="17"/>
  <c r="K129" i="17"/>
  <c r="R127" i="17"/>
  <c r="S127" i="17" s="1"/>
  <c r="L127" i="17"/>
  <c r="K127" i="17"/>
  <c r="I127" i="17"/>
  <c r="R125" i="17"/>
  <c r="S125" i="17" s="1"/>
  <c r="L125" i="17"/>
  <c r="K125" i="17"/>
  <c r="I125" i="17"/>
  <c r="R123" i="17"/>
  <c r="S123" i="17" s="1"/>
  <c r="K123" i="17"/>
  <c r="L123" i="17"/>
  <c r="I123" i="17"/>
  <c r="R121" i="17"/>
  <c r="S121" i="17" s="1"/>
  <c r="K121" i="17"/>
  <c r="I121" i="17"/>
  <c r="L121" i="17"/>
  <c r="R115" i="17"/>
  <c r="S115" i="17" s="1"/>
  <c r="K115" i="17"/>
  <c r="I115" i="17"/>
  <c r="L115" i="17"/>
  <c r="R113" i="17"/>
  <c r="S113" i="17" s="1"/>
  <c r="K113" i="17"/>
  <c r="I113" i="17"/>
  <c r="L113" i="17"/>
  <c r="R111" i="17"/>
  <c r="S111" i="17" s="1"/>
  <c r="K111" i="17"/>
  <c r="I111" i="17"/>
  <c r="L111" i="17"/>
  <c r="R109" i="17"/>
  <c r="S109" i="17" s="1"/>
  <c r="K109" i="17"/>
  <c r="I109" i="17"/>
  <c r="L109" i="17"/>
  <c r="R107" i="17"/>
  <c r="S107" i="17" s="1"/>
  <c r="K107" i="17"/>
  <c r="I107" i="17"/>
  <c r="L107" i="17"/>
  <c r="R105" i="17"/>
  <c r="S105" i="17" s="1"/>
  <c r="I105" i="17"/>
  <c r="L105" i="17"/>
  <c r="K105" i="17"/>
  <c r="R103" i="17"/>
  <c r="S103" i="17" s="1"/>
  <c r="I103" i="17"/>
  <c r="L103" i="17"/>
  <c r="K103" i="17"/>
  <c r="R101" i="17"/>
  <c r="S101" i="17" s="1"/>
  <c r="I101" i="17"/>
  <c r="L101" i="17"/>
  <c r="K101" i="17"/>
  <c r="R99" i="17"/>
  <c r="S99" i="17" s="1"/>
  <c r="I99" i="17"/>
  <c r="L99" i="17"/>
  <c r="K99" i="17"/>
  <c r="L97" i="17"/>
  <c r="R97" i="17"/>
  <c r="S97" i="17" s="1"/>
  <c r="K97" i="17"/>
  <c r="I97" i="17"/>
  <c r="L95" i="17"/>
  <c r="K95" i="17"/>
  <c r="R95" i="17"/>
  <c r="S95" i="17" s="1"/>
  <c r="I95" i="17"/>
  <c r="L93" i="17"/>
  <c r="R93" i="17"/>
  <c r="S93" i="17" s="1"/>
  <c r="K93" i="17"/>
  <c r="I93" i="17"/>
  <c r="L85" i="17"/>
  <c r="K85" i="17"/>
  <c r="R85" i="17"/>
  <c r="S85" i="17" s="1"/>
  <c r="I85" i="17"/>
  <c r="L81" i="17"/>
  <c r="K81" i="17"/>
  <c r="R81" i="17"/>
  <c r="S81" i="17" s="1"/>
  <c r="I81" i="17"/>
  <c r="L79" i="17"/>
  <c r="K79" i="17"/>
  <c r="R79" i="17"/>
  <c r="S79" i="17" s="1"/>
  <c r="I79" i="17"/>
  <c r="L77" i="17"/>
  <c r="R77" i="17"/>
  <c r="S77" i="17" s="1"/>
  <c r="I77" i="17"/>
  <c r="K77" i="17"/>
  <c r="L75" i="17"/>
  <c r="R75" i="17"/>
  <c r="S75" i="17" s="1"/>
  <c r="I75" i="17"/>
  <c r="K75" i="17"/>
  <c r="L73" i="17"/>
  <c r="R73" i="17"/>
  <c r="S73" i="17" s="1"/>
  <c r="I73" i="17"/>
  <c r="K73" i="17"/>
  <c r="L71" i="17"/>
  <c r="R71" i="17"/>
  <c r="S71" i="17" s="1"/>
  <c r="I71" i="17"/>
  <c r="K71" i="17"/>
  <c r="L69" i="17"/>
  <c r="R69" i="17"/>
  <c r="S69" i="17" s="1"/>
  <c r="I69" i="17"/>
  <c r="K69" i="17"/>
  <c r="L67" i="17"/>
  <c r="R67" i="17"/>
  <c r="S67" i="17" s="1"/>
  <c r="I67" i="17"/>
  <c r="K67" i="17"/>
  <c r="L65" i="17"/>
  <c r="R65" i="17"/>
  <c r="S65" i="17" s="1"/>
  <c r="I65" i="17"/>
  <c r="K65" i="17"/>
  <c r="L63" i="17"/>
  <c r="R63" i="17"/>
  <c r="S63" i="17" s="1"/>
  <c r="I63" i="17"/>
  <c r="K63" i="17"/>
  <c r="L61" i="17"/>
  <c r="R61" i="17"/>
  <c r="S61" i="17" s="1"/>
  <c r="I61" i="17"/>
  <c r="K61" i="17"/>
  <c r="L57" i="17"/>
  <c r="R57" i="17"/>
  <c r="S57" i="17" s="1"/>
  <c r="I57" i="17"/>
  <c r="K57" i="17"/>
  <c r="R52" i="17"/>
  <c r="S52" i="17" s="1"/>
  <c r="K52" i="17"/>
  <c r="I52" i="17"/>
  <c r="L52" i="17"/>
  <c r="R50" i="17"/>
  <c r="S50" i="17" s="1"/>
  <c r="K50" i="17"/>
  <c r="I50" i="17"/>
  <c r="L50" i="17"/>
  <c r="R56" i="17"/>
  <c r="S56" i="17" s="1"/>
  <c r="K56" i="17"/>
  <c r="I56" i="17"/>
  <c r="L56" i="17"/>
  <c r="I20" i="16"/>
  <c r="I24" i="16"/>
  <c r="R18" i="17"/>
  <c r="S18" i="17" s="1"/>
  <c r="L18" i="17"/>
  <c r="I18" i="17"/>
  <c r="K18" i="17"/>
  <c r="R20" i="17"/>
  <c r="S20" i="17" s="1"/>
  <c r="L20" i="17"/>
  <c r="I20" i="17"/>
  <c r="K20" i="17"/>
  <c r="R21" i="17"/>
  <c r="S21" i="17" s="1"/>
  <c r="K21" i="17"/>
  <c r="I21" i="17"/>
  <c r="L21" i="17"/>
  <c r="R23" i="17"/>
  <c r="S23" i="17" s="1"/>
  <c r="K23" i="17"/>
  <c r="I23" i="17"/>
  <c r="L23" i="17"/>
  <c r="L24" i="17"/>
  <c r="I24" i="17"/>
  <c r="R24" i="17"/>
  <c r="S24" i="17" s="1"/>
  <c r="K24" i="17"/>
  <c r="R17" i="17"/>
  <c r="S17" i="17" s="1"/>
  <c r="K17" i="17"/>
  <c r="I17" i="17"/>
  <c r="L17" i="17"/>
  <c r="R19" i="17"/>
  <c r="S19" i="17" s="1"/>
  <c r="K19" i="17"/>
  <c r="I19" i="17"/>
  <c r="L19" i="17"/>
  <c r="K34" i="17" l="1"/>
  <c r="I34" i="17"/>
  <c r="R34" i="17"/>
  <c r="S34" i="17" s="1"/>
  <c r="L34" i="17"/>
  <c r="I94" i="16"/>
  <c r="K132" i="16"/>
  <c r="I124" i="16"/>
  <c r="K124" i="16"/>
  <c r="K73" i="16"/>
  <c r="K57" i="16"/>
  <c r="I110" i="16"/>
  <c r="I52" i="16"/>
  <c r="I87" i="16"/>
  <c r="K110" i="16"/>
  <c r="K74" i="17"/>
  <c r="L74" i="17"/>
  <c r="K33" i="17"/>
  <c r="R74" i="17"/>
  <c r="S74" i="17" s="1"/>
  <c r="K86" i="16"/>
  <c r="K54" i="16"/>
  <c r="K94" i="16"/>
  <c r="K118" i="16"/>
  <c r="K44" i="16"/>
  <c r="I44" i="16"/>
  <c r="K87" i="16"/>
  <c r="R87" i="17"/>
  <c r="S87" i="17" s="1"/>
  <c r="R33" i="17"/>
  <c r="S33" i="17" s="1"/>
  <c r="K117" i="17"/>
  <c r="L33" i="17"/>
  <c r="I87" i="17"/>
  <c r="I128" i="16"/>
  <c r="L87" i="17"/>
  <c r="L89" i="17"/>
  <c r="L119" i="17"/>
  <c r="I119" i="17"/>
  <c r="R119" i="17"/>
  <c r="S119" i="17" s="1"/>
  <c r="I33" i="16"/>
  <c r="K128" i="16"/>
  <c r="I53" i="17"/>
  <c r="R53" i="17"/>
  <c r="S53" i="17" s="1"/>
  <c r="L53" i="17"/>
  <c r="I117" i="17"/>
  <c r="R117" i="17"/>
  <c r="S117" i="17" s="1"/>
  <c r="I105" i="16"/>
  <c r="L68" i="17"/>
  <c r="I73" i="16"/>
  <c r="K105" i="16"/>
  <c r="I70" i="17"/>
  <c r="I54" i="16"/>
  <c r="K120" i="16"/>
  <c r="R70" i="17"/>
  <c r="S70" i="17" s="1"/>
  <c r="I120" i="16"/>
  <c r="K33" i="16"/>
  <c r="K78" i="17"/>
  <c r="I64" i="16"/>
  <c r="L37" i="17"/>
  <c r="K70" i="17"/>
  <c r="R114" i="17"/>
  <c r="S114" i="17" s="1"/>
  <c r="I57" i="16"/>
  <c r="K79" i="16"/>
  <c r="I79" i="16"/>
  <c r="L49" i="17"/>
  <c r="I101" i="16"/>
  <c r="I125" i="16"/>
  <c r="I134" i="16"/>
  <c r="I36" i="16"/>
  <c r="R68" i="17"/>
  <c r="S68" i="17" s="1"/>
  <c r="I68" i="17"/>
  <c r="K37" i="17"/>
  <c r="K49" i="17"/>
  <c r="R78" i="17"/>
  <c r="S78" i="17" s="1"/>
  <c r="I46" i="16"/>
  <c r="K46" i="16"/>
  <c r="K112" i="16"/>
  <c r="I37" i="17"/>
  <c r="I49" i="17"/>
  <c r="L78" i="17"/>
  <c r="I58" i="16"/>
  <c r="I81" i="16"/>
  <c r="I49" i="16"/>
  <c r="I112" i="16"/>
  <c r="I106" i="16"/>
  <c r="I65" i="16"/>
  <c r="I109" i="16"/>
  <c r="K30" i="16"/>
  <c r="K82" i="16"/>
  <c r="K69" i="16"/>
  <c r="I50" i="16"/>
  <c r="K67" i="16"/>
  <c r="K77" i="16"/>
  <c r="K102" i="16"/>
  <c r="K59" i="16"/>
  <c r="K104" i="16"/>
  <c r="K107" i="16"/>
  <c r="K63" i="16"/>
  <c r="K131" i="16"/>
  <c r="I114" i="17"/>
  <c r="K97" i="16"/>
  <c r="I129" i="16"/>
  <c r="K74" i="16"/>
  <c r="K98" i="16"/>
  <c r="K111" i="16"/>
  <c r="K136" i="16"/>
  <c r="K75" i="16"/>
  <c r="K115" i="16"/>
  <c r="I123" i="16"/>
  <c r="K45" i="16"/>
  <c r="K31" i="16"/>
  <c r="K133" i="16"/>
  <c r="K19" i="16"/>
  <c r="K83" i="16"/>
  <c r="I40" i="16"/>
  <c r="K26" i="16"/>
  <c r="I114" i="16"/>
  <c r="K71" i="16"/>
  <c r="I32" i="16"/>
  <c r="K114" i="17"/>
  <c r="K117" i="16"/>
  <c r="K90" i="16"/>
  <c r="I99" i="16"/>
  <c r="I127" i="16"/>
  <c r="K122" i="16"/>
  <c r="K113" i="16"/>
  <c r="K52" i="16"/>
  <c r="K101" i="16"/>
  <c r="I43" i="16"/>
  <c r="K78" i="16"/>
  <c r="K125" i="16"/>
  <c r="K81" i="16"/>
  <c r="K64" i="16"/>
  <c r="K134" i="16"/>
  <c r="K58" i="16"/>
  <c r="K49" i="16"/>
  <c r="K23" i="16"/>
  <c r="I25" i="16"/>
  <c r="I23" i="16"/>
  <c r="I21" i="16"/>
  <c r="I22" i="16"/>
  <c r="K25" i="16"/>
  <c r="L82" i="17"/>
  <c r="I82" i="17"/>
  <c r="I83" i="16"/>
  <c r="L46" i="17"/>
  <c r="K22" i="17"/>
  <c r="R82" i="17"/>
  <c r="S82" i="17" s="1"/>
  <c r="L29" i="17"/>
  <c r="K34" i="16"/>
  <c r="I26" i="17"/>
  <c r="I63" i="16"/>
  <c r="K26" i="17"/>
  <c r="L54" i="17"/>
  <c r="R26" i="17"/>
  <c r="S26" i="17" s="1"/>
  <c r="K103" i="16"/>
  <c r="K54" i="17"/>
  <c r="I64" i="17"/>
  <c r="I137" i="16"/>
  <c r="K32" i="16"/>
  <c r="K137" i="16"/>
  <c r="I113" i="16"/>
  <c r="I131" i="16"/>
  <c r="I100" i="16"/>
  <c r="K100" i="16"/>
  <c r="I102" i="16"/>
  <c r="K127" i="16"/>
  <c r="I103" i="16"/>
  <c r="I69" i="16"/>
  <c r="I26" i="16"/>
  <c r="L59" i="17"/>
  <c r="K59" i="17"/>
  <c r="K83" i="17"/>
  <c r="L64" i="17"/>
  <c r="I71" i="16"/>
  <c r="I118" i="16"/>
  <c r="I59" i="17"/>
  <c r="K86" i="17"/>
  <c r="K91" i="17"/>
  <c r="I86" i="17"/>
  <c r="K40" i="16"/>
  <c r="I45" i="16"/>
  <c r="K129" i="16"/>
  <c r="L45" i="17"/>
  <c r="R60" i="17"/>
  <c r="S60" i="17" s="1"/>
  <c r="I95" i="16"/>
  <c r="I37" i="16"/>
  <c r="K95" i="16"/>
  <c r="K37" i="16"/>
  <c r="I22" i="17"/>
  <c r="I19" i="16"/>
  <c r="I46" i="17"/>
  <c r="K45" i="17"/>
  <c r="L60" i="17"/>
  <c r="K29" i="17"/>
  <c r="I97" i="16"/>
  <c r="I111" i="16"/>
  <c r="C138" i="16"/>
  <c r="K138" i="16" s="1"/>
  <c r="I126" i="16"/>
  <c r="I136" i="16"/>
  <c r="K123" i="16"/>
  <c r="I45" i="17"/>
  <c r="I60" i="17"/>
  <c r="I29" i="17"/>
  <c r="I133" i="16"/>
  <c r="I34" i="16"/>
  <c r="I74" i="16"/>
  <c r="I98" i="16"/>
  <c r="I31" i="16"/>
  <c r="L22" i="17"/>
  <c r="K46" i="17"/>
  <c r="I75" i="16"/>
  <c r="I115" i="16"/>
  <c r="K36" i="16"/>
  <c r="K22" i="16"/>
  <c r="K43" i="16"/>
  <c r="K21" i="16"/>
  <c r="I78" i="16"/>
  <c r="K106" i="16"/>
  <c r="K64" i="17"/>
  <c r="L86" i="17"/>
  <c r="K114" i="16"/>
  <c r="K50" i="16"/>
  <c r="K130" i="16"/>
  <c r="K65" i="16"/>
  <c r="I67" i="16"/>
  <c r="I54" i="17"/>
  <c r="I89" i="17"/>
  <c r="I86" i="16"/>
  <c r="I104" i="16"/>
  <c r="K99" i="16"/>
  <c r="R89" i="17"/>
  <c r="S89" i="17" s="1"/>
  <c r="I107" i="16"/>
  <c r="I117" i="16"/>
  <c r="I122" i="16"/>
  <c r="I59" i="16"/>
  <c r="I77" i="16"/>
  <c r="I53" i="16"/>
  <c r="L83" i="17"/>
  <c r="L91" i="17"/>
  <c r="I68" i="16"/>
  <c r="K68" i="16"/>
  <c r="I83" i="17"/>
  <c r="I91" i="17"/>
  <c r="C136" i="17"/>
  <c r="K136" i="17" s="1"/>
  <c r="I30" i="16"/>
  <c r="K109" i="16"/>
  <c r="K126" i="16"/>
  <c r="I82" i="16"/>
  <c r="I90" i="16"/>
  <c r="I130" i="16"/>
  <c r="K53" i="16"/>
  <c r="C11" i="7"/>
  <c r="L136" i="17" l="1"/>
  <c r="R136" i="17"/>
  <c r="I138" i="16"/>
  <c r="I136" i="17"/>
  <c r="C5" i="3"/>
  <c r="J5" i="3" s="1"/>
  <c r="D11" i="7"/>
  <c r="C14" i="3" l="1"/>
  <c r="C4" i="3" l="1"/>
  <c r="J14" i="3"/>
  <c r="J4" i="3" s="1"/>
  <c r="C16" i="17"/>
  <c r="C18" i="16"/>
  <c r="K18" i="16" l="1"/>
  <c r="C25" i="17"/>
  <c r="I25" i="17" s="1"/>
  <c r="L16" i="17"/>
  <c r="I16" i="17"/>
  <c r="R16" i="17"/>
  <c r="S16" i="17" s="1"/>
  <c r="K16" i="17"/>
  <c r="C27" i="16"/>
  <c r="I27" i="16" s="1"/>
  <c r="I18" i="16"/>
  <c r="K7" i="16" l="1"/>
  <c r="K27" i="16"/>
  <c r="C139" i="16"/>
  <c r="I139" i="16" s="1"/>
  <c r="I16" i="16" s="1"/>
  <c r="R25" i="17"/>
  <c r="R137" i="17" s="1"/>
  <c r="R15" i="17" s="1"/>
  <c r="S15" i="17" s="1"/>
  <c r="L25" i="17"/>
  <c r="L137" i="17" s="1"/>
  <c r="L15" i="17" s="1"/>
  <c r="K7" i="17"/>
  <c r="V16" i="17" s="1"/>
  <c r="C137" i="17"/>
  <c r="I137" i="17" s="1"/>
  <c r="I15" i="17" s="1"/>
  <c r="K25" i="17"/>
  <c r="C15" i="17" l="1"/>
  <c r="K137" i="17"/>
  <c r="K15" i="17" s="1"/>
  <c r="K139" i="16"/>
  <c r="K16" i="16" s="1"/>
  <c r="C16" i="16"/>
  <c r="V134" i="17"/>
  <c r="V130" i="17"/>
  <c r="V133" i="17"/>
  <c r="V129" i="17"/>
  <c r="V126" i="17"/>
  <c r="V122" i="17"/>
  <c r="V118" i="17"/>
  <c r="V125" i="17"/>
  <c r="V121" i="17"/>
  <c r="V116" i="17"/>
  <c r="V112" i="17"/>
  <c r="V108" i="17"/>
  <c r="V104" i="17"/>
  <c r="V100" i="17"/>
  <c r="V117" i="17"/>
  <c r="V113" i="17"/>
  <c r="V109" i="17"/>
  <c r="V105" i="17"/>
  <c r="V101" i="17"/>
  <c r="V97" i="17"/>
  <c r="V93" i="17"/>
  <c r="V89" i="17"/>
  <c r="V85" i="17"/>
  <c r="V81" i="17"/>
  <c r="V96" i="17"/>
  <c r="V92" i="17"/>
  <c r="V88" i="17"/>
  <c r="V84" i="17"/>
  <c r="V80" i="17"/>
  <c r="V77" i="17"/>
  <c r="V73" i="17"/>
  <c r="V69" i="17"/>
  <c r="V65" i="17"/>
  <c r="V61" i="17"/>
  <c r="V57" i="17"/>
  <c r="V53" i="17"/>
  <c r="V49" i="17"/>
  <c r="V45" i="17"/>
  <c r="V41" i="17"/>
  <c r="V37" i="17"/>
  <c r="V74" i="17"/>
  <c r="V70" i="17"/>
  <c r="V66" i="17"/>
  <c r="V62" i="17"/>
  <c r="V58" i="17"/>
  <c r="V54" i="17"/>
  <c r="V50" i="17"/>
  <c r="V46" i="17"/>
  <c r="V42" i="17"/>
  <c r="V38" i="17"/>
  <c r="V35" i="17"/>
  <c r="V31" i="17"/>
  <c r="V27" i="17"/>
  <c r="V22" i="17"/>
  <c r="V18" i="17"/>
  <c r="V34" i="17"/>
  <c r="V30" i="17"/>
  <c r="V26" i="17"/>
  <c r="V21" i="17"/>
  <c r="V17" i="17"/>
  <c r="V132" i="17"/>
  <c r="V135" i="17"/>
  <c r="V131" i="17"/>
  <c r="V127" i="17"/>
  <c r="V124" i="17"/>
  <c r="V120" i="17"/>
  <c r="V128" i="17"/>
  <c r="V123" i="17"/>
  <c r="V119" i="17"/>
  <c r="V114" i="17"/>
  <c r="V110" i="17"/>
  <c r="V106" i="17"/>
  <c r="V102" i="17"/>
  <c r="V98" i="17"/>
  <c r="V115" i="17"/>
  <c r="V111" i="17"/>
  <c r="V107" i="17"/>
  <c r="V103" i="17"/>
  <c r="V99" i="17"/>
  <c r="V95" i="17"/>
  <c r="V91" i="17"/>
  <c r="V87" i="17"/>
  <c r="V83" i="17"/>
  <c r="V79" i="17"/>
  <c r="V94" i="17"/>
  <c r="V86" i="17"/>
  <c r="V78" i="17"/>
  <c r="V71" i="17"/>
  <c r="V63" i="17"/>
  <c r="V55" i="17"/>
  <c r="V47" i="17"/>
  <c r="V39" i="17"/>
  <c r="V72" i="17"/>
  <c r="V64" i="17"/>
  <c r="V56" i="17"/>
  <c r="V48" i="17"/>
  <c r="V40" i="17"/>
  <c r="V33" i="17"/>
  <c r="V24" i="17"/>
  <c r="V28" i="17"/>
  <c r="V19" i="17"/>
  <c r="V90" i="17"/>
  <c r="V82" i="17"/>
  <c r="V75" i="17"/>
  <c r="V67" i="17"/>
  <c r="V59" i="17"/>
  <c r="V51" i="17"/>
  <c r="V43" i="17"/>
  <c r="V76" i="17"/>
  <c r="V68" i="17"/>
  <c r="V60" i="17"/>
  <c r="V52" i="17"/>
  <c r="V44" i="17"/>
  <c r="V36" i="17"/>
  <c r="V29" i="17"/>
  <c r="V20" i="17"/>
  <c r="V32" i="17"/>
  <c r="V23" i="17"/>
  <c r="V25" i="17" l="1"/>
  <c r="V136" i="17"/>
  <c r="K5" i="17"/>
  <c r="M66" i="17"/>
  <c r="N66" i="17" s="1"/>
  <c r="O66" i="17" s="1"/>
  <c r="P66" i="17" s="1"/>
  <c r="M74" i="17"/>
  <c r="N74" i="17" s="1"/>
  <c r="O74" i="17" s="1"/>
  <c r="P74" i="17" s="1"/>
  <c r="M92" i="17"/>
  <c r="N92" i="17" s="1"/>
  <c r="O92" i="17" s="1"/>
  <c r="P92" i="17" s="1"/>
  <c r="M96" i="17"/>
  <c r="N96" i="17" s="1"/>
  <c r="O96" i="17" s="1"/>
  <c r="P96" i="17" s="1"/>
  <c r="M64" i="17"/>
  <c r="N64" i="17" s="1"/>
  <c r="O64" i="17" s="1"/>
  <c r="P64" i="17" s="1"/>
  <c r="M72" i="17"/>
  <c r="N72" i="17" s="1"/>
  <c r="O72" i="17" s="1"/>
  <c r="P72" i="17" s="1"/>
  <c r="M128" i="17"/>
  <c r="N128" i="17" s="1"/>
  <c r="O128" i="17" s="1"/>
  <c r="P128" i="17" s="1"/>
  <c r="M123" i="17"/>
  <c r="N123" i="17" s="1"/>
  <c r="O123" i="17" s="1"/>
  <c r="P123" i="17" s="1"/>
  <c r="M132" i="17"/>
  <c r="N132" i="17" s="1"/>
  <c r="O132" i="17" s="1"/>
  <c r="P132" i="17" s="1"/>
  <c r="M120" i="17"/>
  <c r="N120" i="17" s="1"/>
  <c r="O120" i="17" s="1"/>
  <c r="P120" i="17" s="1"/>
  <c r="M115" i="17"/>
  <c r="N115" i="17" s="1"/>
  <c r="O115" i="17" s="1"/>
  <c r="P115" i="17" s="1"/>
  <c r="M107" i="17"/>
  <c r="N107" i="17" s="1"/>
  <c r="O107" i="17" s="1"/>
  <c r="P107" i="17" s="1"/>
  <c r="M101" i="17"/>
  <c r="N101" i="17" s="1"/>
  <c r="O101" i="17" s="1"/>
  <c r="P101" i="17" s="1"/>
  <c r="M89" i="17"/>
  <c r="N89" i="17" s="1"/>
  <c r="O89" i="17" s="1"/>
  <c r="P89" i="17" s="1"/>
  <c r="M88" i="17"/>
  <c r="N88" i="17" s="1"/>
  <c r="O88" i="17" s="1"/>
  <c r="P88" i="17" s="1"/>
  <c r="M73" i="17"/>
  <c r="N73" i="17" s="1"/>
  <c r="O73" i="17" s="1"/>
  <c r="P73" i="17" s="1"/>
  <c r="M57" i="17"/>
  <c r="N57" i="17" s="1"/>
  <c r="O57" i="17" s="1"/>
  <c r="P57" i="17" s="1"/>
  <c r="M41" i="17"/>
  <c r="N41" i="17" s="1"/>
  <c r="O41" i="17" s="1"/>
  <c r="P41" i="17" s="1"/>
  <c r="M50" i="17"/>
  <c r="N50" i="17" s="1"/>
  <c r="O50" i="17" s="1"/>
  <c r="P50" i="17" s="1"/>
  <c r="M31" i="17"/>
  <c r="N31" i="17" s="1"/>
  <c r="O31" i="17" s="1"/>
  <c r="P31" i="17" s="1"/>
  <c r="M134" i="17"/>
  <c r="N134" i="17" s="1"/>
  <c r="O134" i="17" s="1"/>
  <c r="P134" i="17" s="1"/>
  <c r="M126" i="17"/>
  <c r="N126" i="17" s="1"/>
  <c r="O126" i="17" s="1"/>
  <c r="P126" i="17" s="1"/>
  <c r="M116" i="17"/>
  <c r="N116" i="17" s="1"/>
  <c r="O116" i="17" s="1"/>
  <c r="P116" i="17" s="1"/>
  <c r="M108" i="17"/>
  <c r="N108" i="17" s="1"/>
  <c r="O108" i="17" s="1"/>
  <c r="P108" i="17" s="1"/>
  <c r="M95" i="17"/>
  <c r="N95" i="17" s="1"/>
  <c r="O95" i="17" s="1"/>
  <c r="P95" i="17" s="1"/>
  <c r="M79" i="17"/>
  <c r="N79" i="17" s="1"/>
  <c r="O79" i="17" s="1"/>
  <c r="P79" i="17" s="1"/>
  <c r="M75" i="17"/>
  <c r="N75" i="17" s="1"/>
  <c r="O75" i="17" s="1"/>
  <c r="P75" i="17" s="1"/>
  <c r="M59" i="17"/>
  <c r="N59" i="17" s="1"/>
  <c r="O59" i="17" s="1"/>
  <c r="P59" i="17" s="1"/>
  <c r="M43" i="17"/>
  <c r="N43" i="17" s="1"/>
  <c r="O43" i="17" s="1"/>
  <c r="P43" i="17" s="1"/>
  <c r="M48" i="17"/>
  <c r="N48" i="17" s="1"/>
  <c r="O48" i="17" s="1"/>
  <c r="P48" i="17" s="1"/>
  <c r="M26" i="17"/>
  <c r="N26" i="17" s="1"/>
  <c r="O26" i="17" s="1"/>
  <c r="M124" i="17"/>
  <c r="N124" i="17" s="1"/>
  <c r="O124" i="17" s="1"/>
  <c r="P124" i="17" s="1"/>
  <c r="M118" i="17"/>
  <c r="N118" i="17" s="1"/>
  <c r="O118" i="17" s="1"/>
  <c r="P118" i="17" s="1"/>
  <c r="M111" i="17"/>
  <c r="N111" i="17" s="1"/>
  <c r="O111" i="17" s="1"/>
  <c r="P111" i="17" s="1"/>
  <c r="M93" i="17"/>
  <c r="N93" i="17" s="1"/>
  <c r="O93" i="17" s="1"/>
  <c r="P93" i="17" s="1"/>
  <c r="M84" i="17"/>
  <c r="N84" i="17" s="1"/>
  <c r="O84" i="17" s="1"/>
  <c r="P84" i="17" s="1"/>
  <c r="M69" i="17"/>
  <c r="N69" i="17" s="1"/>
  <c r="O69" i="17" s="1"/>
  <c r="P69" i="17" s="1"/>
  <c r="M53" i="17"/>
  <c r="N53" i="17" s="1"/>
  <c r="O53" i="17" s="1"/>
  <c r="P53" i="17" s="1"/>
  <c r="M37" i="17"/>
  <c r="N37" i="17" s="1"/>
  <c r="O37" i="17" s="1"/>
  <c r="P37" i="17" s="1"/>
  <c r="M46" i="17"/>
  <c r="N46" i="17" s="1"/>
  <c r="O46" i="17" s="1"/>
  <c r="P46" i="17" s="1"/>
  <c r="M35" i="17"/>
  <c r="N35" i="17" s="1"/>
  <c r="O35" i="17" s="1"/>
  <c r="P35" i="17" s="1"/>
  <c r="M34" i="17"/>
  <c r="N34" i="17" s="1"/>
  <c r="O34" i="17" s="1"/>
  <c r="P34" i="17" s="1"/>
  <c r="M130" i="17"/>
  <c r="N130" i="17" s="1"/>
  <c r="O130" i="17" s="1"/>
  <c r="P130" i="17" s="1"/>
  <c r="M102" i="17"/>
  <c r="N102" i="17" s="1"/>
  <c r="O102" i="17" s="1"/>
  <c r="P102" i="17" s="1"/>
  <c r="M112" i="17"/>
  <c r="N112" i="17" s="1"/>
  <c r="O112" i="17" s="1"/>
  <c r="P112" i="17" s="1"/>
  <c r="M106" i="17"/>
  <c r="N106" i="17" s="1"/>
  <c r="O106" i="17" s="1"/>
  <c r="P106" i="17" s="1"/>
  <c r="M91" i="17"/>
  <c r="N91" i="17" s="1"/>
  <c r="O91" i="17" s="1"/>
  <c r="P91" i="17" s="1"/>
  <c r="M90" i="17"/>
  <c r="N90" i="17" s="1"/>
  <c r="O90" i="17" s="1"/>
  <c r="P90" i="17" s="1"/>
  <c r="M71" i="17"/>
  <c r="N71" i="17" s="1"/>
  <c r="O71" i="17" s="1"/>
  <c r="P71" i="17" s="1"/>
  <c r="M55" i="17"/>
  <c r="N55" i="17" s="1"/>
  <c r="O55" i="17" s="1"/>
  <c r="P55" i="17" s="1"/>
  <c r="M39" i="17"/>
  <c r="N39" i="17" s="1"/>
  <c r="O39" i="17" s="1"/>
  <c r="P39" i="17" s="1"/>
  <c r="M52" i="17"/>
  <c r="N52" i="17" s="1"/>
  <c r="O52" i="17" s="1"/>
  <c r="P52" i="17" s="1"/>
  <c r="M29" i="17"/>
  <c r="N29" i="17" s="1"/>
  <c r="O29" i="17" s="1"/>
  <c r="P29" i="17" s="1"/>
  <c r="M33" i="17"/>
  <c r="N33" i="17" s="1"/>
  <c r="O33" i="17" s="1"/>
  <c r="P33" i="17" s="1"/>
  <c r="M28" i="17"/>
  <c r="N28" i="17" s="1"/>
  <c r="O28" i="17" s="1"/>
  <c r="P28" i="17" s="1"/>
  <c r="M77" i="17"/>
  <c r="N77" i="17" s="1"/>
  <c r="O77" i="17" s="1"/>
  <c r="P77" i="17" s="1"/>
  <c r="M45" i="17"/>
  <c r="N45" i="17" s="1"/>
  <c r="O45" i="17" s="1"/>
  <c r="P45" i="17" s="1"/>
  <c r="M38" i="17"/>
  <c r="N38" i="17" s="1"/>
  <c r="O38" i="17" s="1"/>
  <c r="P38" i="17" s="1"/>
  <c r="M122" i="17"/>
  <c r="N122" i="17" s="1"/>
  <c r="O122" i="17" s="1"/>
  <c r="P122" i="17" s="1"/>
  <c r="M109" i="17"/>
  <c r="N109" i="17" s="1"/>
  <c r="O109" i="17" s="1"/>
  <c r="P109" i="17" s="1"/>
  <c r="M83" i="17"/>
  <c r="N83" i="17" s="1"/>
  <c r="O83" i="17" s="1"/>
  <c r="P83" i="17" s="1"/>
  <c r="M63" i="17"/>
  <c r="N63" i="17" s="1"/>
  <c r="O63" i="17" s="1"/>
  <c r="P63" i="17" s="1"/>
  <c r="M47" i="17"/>
  <c r="N47" i="17" s="1"/>
  <c r="O47" i="17" s="1"/>
  <c r="P47" i="17" s="1"/>
  <c r="M44" i="17"/>
  <c r="N44" i="17" s="1"/>
  <c r="O44" i="17" s="1"/>
  <c r="P44" i="17" s="1"/>
  <c r="M36" i="17"/>
  <c r="N36" i="17" s="1"/>
  <c r="O36" i="17" s="1"/>
  <c r="P36" i="17" s="1"/>
  <c r="M62" i="17"/>
  <c r="N62" i="17" s="1"/>
  <c r="O62" i="17" s="1"/>
  <c r="P62" i="17" s="1"/>
  <c r="M70" i="17"/>
  <c r="N70" i="17" s="1"/>
  <c r="O70" i="17" s="1"/>
  <c r="P70" i="17" s="1"/>
  <c r="M78" i="17"/>
  <c r="N78" i="17" s="1"/>
  <c r="O78" i="17" s="1"/>
  <c r="P78" i="17" s="1"/>
  <c r="M94" i="17"/>
  <c r="N94" i="17" s="1"/>
  <c r="O94" i="17" s="1"/>
  <c r="P94" i="17" s="1"/>
  <c r="M127" i="17"/>
  <c r="N127" i="17" s="1"/>
  <c r="O127" i="17" s="1"/>
  <c r="P127" i="17" s="1"/>
  <c r="M68" i="17"/>
  <c r="N68" i="17" s="1"/>
  <c r="O68" i="17" s="1"/>
  <c r="P68" i="17" s="1"/>
  <c r="M76" i="17"/>
  <c r="N76" i="17" s="1"/>
  <c r="O76" i="17" s="1"/>
  <c r="P76" i="17" s="1"/>
  <c r="M121" i="17"/>
  <c r="N121" i="17" s="1"/>
  <c r="O121" i="17" s="1"/>
  <c r="P121" i="17" s="1"/>
  <c r="M125" i="17"/>
  <c r="N125" i="17" s="1"/>
  <c r="O125" i="17" s="1"/>
  <c r="P125" i="17" s="1"/>
  <c r="M129" i="17"/>
  <c r="N129" i="17" s="1"/>
  <c r="O129" i="17" s="1"/>
  <c r="P129" i="17" s="1"/>
  <c r="M100" i="17"/>
  <c r="N100" i="17" s="1"/>
  <c r="O100" i="17" s="1"/>
  <c r="P100" i="17" s="1"/>
  <c r="M110" i="17"/>
  <c r="N110" i="17" s="1"/>
  <c r="O110" i="17" s="1"/>
  <c r="P110" i="17" s="1"/>
  <c r="M104" i="17"/>
  <c r="N104" i="17" s="1"/>
  <c r="O104" i="17" s="1"/>
  <c r="P104" i="17" s="1"/>
  <c r="M97" i="17"/>
  <c r="N97" i="17" s="1"/>
  <c r="O97" i="17" s="1"/>
  <c r="P97" i="17" s="1"/>
  <c r="M81" i="17"/>
  <c r="N81" i="17" s="1"/>
  <c r="O81" i="17" s="1"/>
  <c r="P81" i="17" s="1"/>
  <c r="M80" i="17"/>
  <c r="N80" i="17" s="1"/>
  <c r="O80" i="17" s="1"/>
  <c r="P80" i="17" s="1"/>
  <c r="M65" i="17"/>
  <c r="N65" i="17" s="1"/>
  <c r="O65" i="17" s="1"/>
  <c r="P65" i="17" s="1"/>
  <c r="M49" i="17"/>
  <c r="N49" i="17" s="1"/>
  <c r="O49" i="17" s="1"/>
  <c r="P49" i="17" s="1"/>
  <c r="M58" i="17"/>
  <c r="N58" i="17" s="1"/>
  <c r="O58" i="17" s="1"/>
  <c r="P58" i="17" s="1"/>
  <c r="M42" i="17"/>
  <c r="N42" i="17" s="1"/>
  <c r="O42" i="17" s="1"/>
  <c r="P42" i="17" s="1"/>
  <c r="M30" i="17"/>
  <c r="N30" i="17" s="1"/>
  <c r="O30" i="17" s="1"/>
  <c r="P30" i="17" s="1"/>
  <c r="M131" i="17"/>
  <c r="N131" i="17" s="1"/>
  <c r="O131" i="17" s="1"/>
  <c r="P131" i="17" s="1"/>
  <c r="M98" i="17"/>
  <c r="N98" i="17" s="1"/>
  <c r="O98" i="17" s="1"/>
  <c r="P98" i="17" s="1"/>
  <c r="M113" i="17"/>
  <c r="N113" i="17" s="1"/>
  <c r="O113" i="17" s="1"/>
  <c r="P113" i="17" s="1"/>
  <c r="M99" i="17"/>
  <c r="N99" i="17" s="1"/>
  <c r="O99" i="17" s="1"/>
  <c r="P99" i="17" s="1"/>
  <c r="M87" i="17"/>
  <c r="N87" i="17" s="1"/>
  <c r="O87" i="17" s="1"/>
  <c r="P87" i="17" s="1"/>
  <c r="M86" i="17"/>
  <c r="N86" i="17" s="1"/>
  <c r="O86" i="17" s="1"/>
  <c r="P86" i="17" s="1"/>
  <c r="M67" i="17"/>
  <c r="N67" i="17" s="1"/>
  <c r="O67" i="17" s="1"/>
  <c r="P67" i="17" s="1"/>
  <c r="M51" i="17"/>
  <c r="N51" i="17" s="1"/>
  <c r="O51" i="17" s="1"/>
  <c r="P51" i="17" s="1"/>
  <c r="M56" i="17"/>
  <c r="N56" i="17" s="1"/>
  <c r="O56" i="17" s="1"/>
  <c r="P56" i="17" s="1"/>
  <c r="M40" i="17"/>
  <c r="N40" i="17" s="1"/>
  <c r="O40" i="17" s="1"/>
  <c r="P40" i="17" s="1"/>
  <c r="M133" i="17"/>
  <c r="N133" i="17" s="1"/>
  <c r="O133" i="17" s="1"/>
  <c r="P133" i="17" s="1"/>
  <c r="M119" i="17"/>
  <c r="N119" i="17" s="1"/>
  <c r="O119" i="17" s="1"/>
  <c r="P119" i="17" s="1"/>
  <c r="M114" i="17"/>
  <c r="N114" i="17" s="1"/>
  <c r="O114" i="17" s="1"/>
  <c r="P114" i="17" s="1"/>
  <c r="M105" i="17"/>
  <c r="N105" i="17" s="1"/>
  <c r="O105" i="17" s="1"/>
  <c r="P105" i="17" s="1"/>
  <c r="M85" i="17"/>
  <c r="N85" i="17" s="1"/>
  <c r="O85" i="17" s="1"/>
  <c r="P85" i="17" s="1"/>
  <c r="M61" i="17"/>
  <c r="N61" i="17" s="1"/>
  <c r="O61" i="17" s="1"/>
  <c r="P61" i="17" s="1"/>
  <c r="M54" i="17"/>
  <c r="N54" i="17" s="1"/>
  <c r="O54" i="17" s="1"/>
  <c r="P54" i="17" s="1"/>
  <c r="M27" i="17"/>
  <c r="N27" i="17" s="1"/>
  <c r="O27" i="17" s="1"/>
  <c r="P27" i="17" s="1"/>
  <c r="M135" i="17"/>
  <c r="N135" i="17" s="1"/>
  <c r="O135" i="17" s="1"/>
  <c r="P135" i="17" s="1"/>
  <c r="M117" i="17"/>
  <c r="N117" i="17" s="1"/>
  <c r="O117" i="17" s="1"/>
  <c r="P117" i="17" s="1"/>
  <c r="M103" i="17"/>
  <c r="N103" i="17" s="1"/>
  <c r="O103" i="17" s="1"/>
  <c r="P103" i="17" s="1"/>
  <c r="M82" i="17"/>
  <c r="N82" i="17" s="1"/>
  <c r="O82" i="17" s="1"/>
  <c r="P82" i="17" s="1"/>
  <c r="M60" i="17"/>
  <c r="N60" i="17" s="1"/>
  <c r="O60" i="17" s="1"/>
  <c r="P60" i="17" s="1"/>
  <c r="M32" i="17"/>
  <c r="N32" i="17" s="1"/>
  <c r="O32" i="17" s="1"/>
  <c r="P32" i="17" s="1"/>
  <c r="M19" i="17"/>
  <c r="N19" i="17" s="1"/>
  <c r="O19" i="17" s="1"/>
  <c r="P19" i="17" s="1"/>
  <c r="M24" i="17"/>
  <c r="N24" i="17" s="1"/>
  <c r="O24" i="17" s="1"/>
  <c r="P24" i="17" s="1"/>
  <c r="M23" i="17"/>
  <c r="N23" i="17" s="1"/>
  <c r="O23" i="17" s="1"/>
  <c r="P23" i="17" s="1"/>
  <c r="M21" i="17"/>
  <c r="N21" i="17" s="1"/>
  <c r="O21" i="17" s="1"/>
  <c r="P21" i="17" s="1"/>
  <c r="M17" i="17"/>
  <c r="N17" i="17" s="1"/>
  <c r="O17" i="17" s="1"/>
  <c r="P17" i="17" s="1"/>
  <c r="M22" i="17"/>
  <c r="N22" i="17" s="1"/>
  <c r="O22" i="17" s="1"/>
  <c r="P22" i="17" s="1"/>
  <c r="M20" i="17"/>
  <c r="N20" i="17" s="1"/>
  <c r="O20" i="17" s="1"/>
  <c r="P20" i="17" s="1"/>
  <c r="M18" i="17"/>
  <c r="N18" i="17" s="1"/>
  <c r="O18" i="17" s="1"/>
  <c r="P18" i="17" s="1"/>
  <c r="M16" i="17"/>
  <c r="N16" i="17" s="1"/>
  <c r="O16" i="17" s="1"/>
  <c r="K5" i="16"/>
  <c r="L29" i="16" s="1"/>
  <c r="L18" i="16" l="1"/>
  <c r="L70" i="16"/>
  <c r="L106" i="16"/>
  <c r="L45" i="16"/>
  <c r="L63" i="16"/>
  <c r="L81" i="16"/>
  <c r="L109" i="16"/>
  <c r="L88" i="16"/>
  <c r="L127" i="16"/>
  <c r="L124" i="16"/>
  <c r="L78" i="16"/>
  <c r="L77" i="16"/>
  <c r="L21" i="16"/>
  <c r="L134" i="16"/>
  <c r="L31" i="16"/>
  <c r="L95" i="16"/>
  <c r="L42" i="16"/>
  <c r="L60" i="16"/>
  <c r="L49" i="16"/>
  <c r="L113" i="16"/>
  <c r="L96" i="16"/>
  <c r="L25" i="16"/>
  <c r="L22" i="16"/>
  <c r="L91" i="16"/>
  <c r="M29" i="16"/>
  <c r="T20" i="17"/>
  <c r="U20" i="17" s="1"/>
  <c r="Q20" i="17"/>
  <c r="T17" i="17"/>
  <c r="U17" i="17" s="1"/>
  <c r="Q17" i="17"/>
  <c r="T23" i="17"/>
  <c r="U23" i="17" s="1"/>
  <c r="Q23" i="17"/>
  <c r="T19" i="17"/>
  <c r="U19" i="17" s="1"/>
  <c r="Q19" i="17"/>
  <c r="T60" i="17"/>
  <c r="U60" i="17" s="1"/>
  <c r="Q60" i="17"/>
  <c r="T103" i="17"/>
  <c r="U103" i="17" s="1"/>
  <c r="Q103" i="17"/>
  <c r="T135" i="17"/>
  <c r="U135" i="17" s="1"/>
  <c r="Q135" i="17"/>
  <c r="T54" i="17"/>
  <c r="U54" i="17" s="1"/>
  <c r="Q54" i="17"/>
  <c r="T85" i="17"/>
  <c r="U85" i="17" s="1"/>
  <c r="Q85" i="17"/>
  <c r="T114" i="17"/>
  <c r="U114" i="17" s="1"/>
  <c r="Q114" i="17"/>
  <c r="T133" i="17"/>
  <c r="U133" i="17" s="1"/>
  <c r="Q133" i="17"/>
  <c r="T56" i="17"/>
  <c r="U56" i="17" s="1"/>
  <c r="Q56" i="17"/>
  <c r="T67" i="17"/>
  <c r="U67" i="17" s="1"/>
  <c r="Q67" i="17"/>
  <c r="T87" i="17"/>
  <c r="U87" i="17" s="1"/>
  <c r="Q87" i="17"/>
  <c r="T113" i="17"/>
  <c r="U113" i="17" s="1"/>
  <c r="Q113" i="17"/>
  <c r="T131" i="17"/>
  <c r="U131" i="17" s="1"/>
  <c r="Q131" i="17"/>
  <c r="T42" i="17"/>
  <c r="U42" i="17" s="1"/>
  <c r="Q42" i="17"/>
  <c r="T49" i="17"/>
  <c r="U49" i="17" s="1"/>
  <c r="Q49" i="17"/>
  <c r="T80" i="17"/>
  <c r="U80" i="17" s="1"/>
  <c r="Q80" i="17"/>
  <c r="T97" i="17"/>
  <c r="U97" i="17" s="1"/>
  <c r="Q97" i="17"/>
  <c r="T110" i="17"/>
  <c r="U110" i="17" s="1"/>
  <c r="Q110" i="17"/>
  <c r="T129" i="17"/>
  <c r="U129" i="17" s="1"/>
  <c r="Q129" i="17"/>
  <c r="T121" i="17"/>
  <c r="U121" i="17" s="1"/>
  <c r="Q121" i="17"/>
  <c r="T68" i="17"/>
  <c r="U68" i="17" s="1"/>
  <c r="Q68" i="17"/>
  <c r="T94" i="17"/>
  <c r="U94" i="17" s="1"/>
  <c r="Q94" i="17"/>
  <c r="T70" i="17"/>
  <c r="U70" i="17" s="1"/>
  <c r="Q70" i="17"/>
  <c r="T36" i="17"/>
  <c r="U36" i="17" s="1"/>
  <c r="Q36" i="17"/>
  <c r="T47" i="17"/>
  <c r="U47" i="17" s="1"/>
  <c r="Q47" i="17"/>
  <c r="T83" i="17"/>
  <c r="U83" i="17" s="1"/>
  <c r="Q83" i="17"/>
  <c r="T122" i="17"/>
  <c r="U122" i="17" s="1"/>
  <c r="Q122" i="17"/>
  <c r="T45" i="17"/>
  <c r="U45" i="17" s="1"/>
  <c r="Q45" i="17"/>
  <c r="T28" i="17"/>
  <c r="U28" i="17" s="1"/>
  <c r="Q28" i="17"/>
  <c r="T29" i="17"/>
  <c r="U29" i="17" s="1"/>
  <c r="Q29" i="17"/>
  <c r="T39" i="17"/>
  <c r="U39" i="17" s="1"/>
  <c r="Q39" i="17"/>
  <c r="T71" i="17"/>
  <c r="U71" i="17" s="1"/>
  <c r="Q71" i="17"/>
  <c r="T91" i="17"/>
  <c r="U91" i="17" s="1"/>
  <c r="Q91" i="17"/>
  <c r="T112" i="17"/>
  <c r="U112" i="17" s="1"/>
  <c r="Q112" i="17"/>
  <c r="T130" i="17"/>
  <c r="U130" i="17" s="1"/>
  <c r="Q130" i="17"/>
  <c r="T35" i="17"/>
  <c r="U35" i="17" s="1"/>
  <c r="Q35" i="17"/>
  <c r="T37" i="17"/>
  <c r="U37" i="17" s="1"/>
  <c r="Q37" i="17"/>
  <c r="T69" i="17"/>
  <c r="U69" i="17" s="1"/>
  <c r="Q69" i="17"/>
  <c r="T93" i="17"/>
  <c r="U93" i="17" s="1"/>
  <c r="Q93" i="17"/>
  <c r="T118" i="17"/>
  <c r="U118" i="17" s="1"/>
  <c r="Q118" i="17"/>
  <c r="T43" i="17"/>
  <c r="U43" i="17" s="1"/>
  <c r="Q43" i="17"/>
  <c r="T75" i="17"/>
  <c r="U75" i="17" s="1"/>
  <c r="Q75" i="17"/>
  <c r="T95" i="17"/>
  <c r="U95" i="17" s="1"/>
  <c r="Q95" i="17"/>
  <c r="T116" i="17"/>
  <c r="U116" i="17" s="1"/>
  <c r="Q116" i="17"/>
  <c r="T134" i="17"/>
  <c r="U134" i="17" s="1"/>
  <c r="Q134" i="17"/>
  <c r="T50" i="17"/>
  <c r="U50" i="17" s="1"/>
  <c r="Q50" i="17"/>
  <c r="T57" i="17"/>
  <c r="U57" i="17" s="1"/>
  <c r="Q57" i="17"/>
  <c r="T88" i="17"/>
  <c r="U88" i="17" s="1"/>
  <c r="Q88" i="17"/>
  <c r="T101" i="17"/>
  <c r="U101" i="17" s="1"/>
  <c r="Q101" i="17"/>
  <c r="T115" i="17"/>
  <c r="U115" i="17" s="1"/>
  <c r="Q115" i="17"/>
  <c r="T132" i="17"/>
  <c r="U132" i="17" s="1"/>
  <c r="Q132" i="17"/>
  <c r="T128" i="17"/>
  <c r="U128" i="17" s="1"/>
  <c r="Q128" i="17"/>
  <c r="T64" i="17"/>
  <c r="U64" i="17" s="1"/>
  <c r="Q64" i="17"/>
  <c r="T92" i="17"/>
  <c r="U92" i="17" s="1"/>
  <c r="Q92" i="17"/>
  <c r="T66" i="17"/>
  <c r="U66" i="17" s="1"/>
  <c r="Q66" i="17"/>
  <c r="T18" i="17"/>
  <c r="U18" i="17" s="1"/>
  <c r="Q18" i="17"/>
  <c r="T22" i="17"/>
  <c r="U22" i="17" s="1"/>
  <c r="Q22" i="17"/>
  <c r="T21" i="17"/>
  <c r="U21" i="17" s="1"/>
  <c r="Q21" i="17"/>
  <c r="T24" i="17"/>
  <c r="U24" i="17" s="1"/>
  <c r="Q24" i="17"/>
  <c r="T32" i="17"/>
  <c r="U32" i="17" s="1"/>
  <c r="Q32" i="17"/>
  <c r="T82" i="17"/>
  <c r="U82" i="17" s="1"/>
  <c r="Q82" i="17"/>
  <c r="T117" i="17"/>
  <c r="U117" i="17" s="1"/>
  <c r="Q117" i="17"/>
  <c r="T27" i="17"/>
  <c r="U27" i="17" s="1"/>
  <c r="Q27" i="17"/>
  <c r="T61" i="17"/>
  <c r="U61" i="17" s="1"/>
  <c r="Q61" i="17"/>
  <c r="T105" i="17"/>
  <c r="U105" i="17" s="1"/>
  <c r="Q105" i="17"/>
  <c r="T119" i="17"/>
  <c r="U119" i="17" s="1"/>
  <c r="Q119" i="17"/>
  <c r="T40" i="17"/>
  <c r="U40" i="17" s="1"/>
  <c r="Q40" i="17"/>
  <c r="T51" i="17"/>
  <c r="U51" i="17" s="1"/>
  <c r="Q51" i="17"/>
  <c r="T86" i="17"/>
  <c r="U86" i="17" s="1"/>
  <c r="Q86" i="17"/>
  <c r="T99" i="17"/>
  <c r="U99" i="17" s="1"/>
  <c r="Q99" i="17"/>
  <c r="T98" i="17"/>
  <c r="U98" i="17" s="1"/>
  <c r="Q98" i="17"/>
  <c r="T30" i="17"/>
  <c r="U30" i="17" s="1"/>
  <c r="Q30" i="17"/>
  <c r="T58" i="17"/>
  <c r="U58" i="17" s="1"/>
  <c r="Q58" i="17"/>
  <c r="T65" i="17"/>
  <c r="U65" i="17" s="1"/>
  <c r="Q65" i="17"/>
  <c r="T81" i="17"/>
  <c r="U81" i="17" s="1"/>
  <c r="Q81" i="17"/>
  <c r="T104" i="17"/>
  <c r="U104" i="17" s="1"/>
  <c r="Q104" i="17"/>
  <c r="T100" i="17"/>
  <c r="U100" i="17" s="1"/>
  <c r="Q100" i="17"/>
  <c r="T125" i="17"/>
  <c r="U125" i="17" s="1"/>
  <c r="Q125" i="17"/>
  <c r="T76" i="17"/>
  <c r="U76" i="17" s="1"/>
  <c r="Q76" i="17"/>
  <c r="T127" i="17"/>
  <c r="U127" i="17" s="1"/>
  <c r="Q127" i="17"/>
  <c r="T78" i="17"/>
  <c r="U78" i="17" s="1"/>
  <c r="Q78" i="17"/>
  <c r="T62" i="17"/>
  <c r="U62" i="17" s="1"/>
  <c r="Q62" i="17"/>
  <c r="T44" i="17"/>
  <c r="U44" i="17" s="1"/>
  <c r="Q44" i="17"/>
  <c r="T63" i="17"/>
  <c r="U63" i="17" s="1"/>
  <c r="Q63" i="17"/>
  <c r="T109" i="17"/>
  <c r="U109" i="17" s="1"/>
  <c r="Q109" i="17"/>
  <c r="T38" i="17"/>
  <c r="U38" i="17" s="1"/>
  <c r="Q38" i="17"/>
  <c r="T77" i="17"/>
  <c r="U77" i="17" s="1"/>
  <c r="Q77" i="17"/>
  <c r="T33" i="17"/>
  <c r="U33" i="17" s="1"/>
  <c r="Q33" i="17"/>
  <c r="T52" i="17"/>
  <c r="U52" i="17" s="1"/>
  <c r="Q52" i="17"/>
  <c r="T55" i="17"/>
  <c r="U55" i="17" s="1"/>
  <c r="Q55" i="17"/>
  <c r="T90" i="17"/>
  <c r="U90" i="17" s="1"/>
  <c r="Q90" i="17"/>
  <c r="T106" i="17"/>
  <c r="U106" i="17" s="1"/>
  <c r="Q106" i="17"/>
  <c r="T102" i="17"/>
  <c r="U102" i="17" s="1"/>
  <c r="Q102" i="17"/>
  <c r="T34" i="17"/>
  <c r="U34" i="17" s="1"/>
  <c r="Q34" i="17"/>
  <c r="T46" i="17"/>
  <c r="U46" i="17" s="1"/>
  <c r="Q46" i="17"/>
  <c r="T53" i="17"/>
  <c r="U53" i="17" s="1"/>
  <c r="Q53" i="17"/>
  <c r="T84" i="17"/>
  <c r="U84" i="17" s="1"/>
  <c r="Q84" i="17"/>
  <c r="T111" i="17"/>
  <c r="U111" i="17" s="1"/>
  <c r="Q111" i="17"/>
  <c r="T124" i="17"/>
  <c r="U124" i="17" s="1"/>
  <c r="Q124" i="17"/>
  <c r="T48" i="17"/>
  <c r="U48" i="17" s="1"/>
  <c r="Q48" i="17"/>
  <c r="T59" i="17"/>
  <c r="U59" i="17" s="1"/>
  <c r="Q59" i="17"/>
  <c r="T79" i="17"/>
  <c r="U79" i="17" s="1"/>
  <c r="Q79" i="17"/>
  <c r="T108" i="17"/>
  <c r="U108" i="17" s="1"/>
  <c r="Q108" i="17"/>
  <c r="T126" i="17"/>
  <c r="U126" i="17" s="1"/>
  <c r="Q126" i="17"/>
  <c r="T31" i="17"/>
  <c r="U31" i="17" s="1"/>
  <c r="Q31" i="17"/>
  <c r="T41" i="17"/>
  <c r="U41" i="17" s="1"/>
  <c r="Q41" i="17"/>
  <c r="T73" i="17"/>
  <c r="U73" i="17" s="1"/>
  <c r="Q73" i="17"/>
  <c r="T89" i="17"/>
  <c r="U89" i="17" s="1"/>
  <c r="Q89" i="17"/>
  <c r="T107" i="17"/>
  <c r="U107" i="17" s="1"/>
  <c r="Q107" i="17"/>
  <c r="T120" i="17"/>
  <c r="U120" i="17" s="1"/>
  <c r="Q120" i="17"/>
  <c r="T123" i="17"/>
  <c r="U123" i="17" s="1"/>
  <c r="Q123" i="17"/>
  <c r="T72" i="17"/>
  <c r="U72" i="17" s="1"/>
  <c r="Q72" i="17"/>
  <c r="T96" i="17"/>
  <c r="U96" i="17" s="1"/>
  <c r="Q96" i="17"/>
  <c r="T74" i="17"/>
  <c r="U74" i="17" s="1"/>
  <c r="Q74" i="17"/>
  <c r="L35" i="16"/>
  <c r="L36" i="16"/>
  <c r="L61" i="16"/>
  <c r="L93" i="16"/>
  <c r="L125" i="16"/>
  <c r="L38" i="16"/>
  <c r="L102" i="16"/>
  <c r="L56" i="16"/>
  <c r="L120" i="16"/>
  <c r="L47" i="16"/>
  <c r="L79" i="16"/>
  <c r="L111" i="16"/>
  <c r="L23" i="16"/>
  <c r="L74" i="16"/>
  <c r="L28" i="16"/>
  <c r="L92" i="16"/>
  <c r="L33" i="16"/>
  <c r="L65" i="16"/>
  <c r="L97" i="16"/>
  <c r="L129" i="16"/>
  <c r="L46" i="16"/>
  <c r="L110" i="16"/>
  <c r="L64" i="16"/>
  <c r="L128" i="16"/>
  <c r="L59" i="16"/>
  <c r="L123" i="16"/>
  <c r="L130" i="16"/>
  <c r="L37" i="16"/>
  <c r="L53" i="16"/>
  <c r="L69" i="16"/>
  <c r="L85" i="16"/>
  <c r="L101" i="16"/>
  <c r="L117" i="16"/>
  <c r="L133" i="16"/>
  <c r="L30" i="16"/>
  <c r="L54" i="16"/>
  <c r="L86" i="16"/>
  <c r="L118" i="16"/>
  <c r="L40" i="16"/>
  <c r="L72" i="16"/>
  <c r="L104" i="16"/>
  <c r="L136" i="16"/>
  <c r="L39" i="16"/>
  <c r="L55" i="16"/>
  <c r="L71" i="16"/>
  <c r="L87" i="16"/>
  <c r="L103" i="16"/>
  <c r="L119" i="16"/>
  <c r="L135" i="16"/>
  <c r="L32" i="16"/>
  <c r="L58" i="16"/>
  <c r="L90" i="16"/>
  <c r="L122" i="16"/>
  <c r="L44" i="16"/>
  <c r="L76" i="16"/>
  <c r="L108" i="16"/>
  <c r="L20" i="16"/>
  <c r="L41" i="16"/>
  <c r="L57" i="16"/>
  <c r="L73" i="16"/>
  <c r="L89" i="16"/>
  <c r="L105" i="16"/>
  <c r="L121" i="16"/>
  <c r="L137" i="16"/>
  <c r="L34" i="16"/>
  <c r="L62" i="16"/>
  <c r="L94" i="16"/>
  <c r="L126" i="16"/>
  <c r="L48" i="16"/>
  <c r="L80" i="16"/>
  <c r="L112" i="16"/>
  <c r="L24" i="16"/>
  <c r="L43" i="16"/>
  <c r="L75" i="16"/>
  <c r="L107" i="16"/>
  <c r="L19" i="16"/>
  <c r="L66" i="16"/>
  <c r="L84" i="16"/>
  <c r="L98" i="16"/>
  <c r="L52" i="16"/>
  <c r="L116" i="16"/>
  <c r="P26" i="17"/>
  <c r="Q26" i="17" s="1"/>
  <c r="V137" i="17"/>
  <c r="V15" i="17" s="1"/>
  <c r="W14" i="17" s="1"/>
  <c r="L51" i="16"/>
  <c r="L67" i="16"/>
  <c r="L83" i="16"/>
  <c r="L99" i="16"/>
  <c r="L115" i="16"/>
  <c r="L131" i="16"/>
  <c r="L50" i="16"/>
  <c r="L82" i="16"/>
  <c r="L114" i="16"/>
  <c r="L26" i="16"/>
  <c r="L68" i="16"/>
  <c r="L100" i="16"/>
  <c r="L132" i="16"/>
  <c r="P16" i="17"/>
  <c r="Q16" i="17" l="1"/>
  <c r="T16" i="17"/>
  <c r="M96" i="16"/>
  <c r="M21" i="16"/>
  <c r="M127" i="16"/>
  <c r="M63" i="16"/>
  <c r="M91" i="16"/>
  <c r="M113" i="16"/>
  <c r="M95" i="16"/>
  <c r="M77" i="16"/>
  <c r="M88" i="16"/>
  <c r="M45" i="16"/>
  <c r="M22" i="16"/>
  <c r="M49" i="16"/>
  <c r="M31" i="16"/>
  <c r="M78" i="16"/>
  <c r="M106" i="16"/>
  <c r="M25" i="16"/>
  <c r="M60" i="16"/>
  <c r="M134" i="16"/>
  <c r="M124" i="16"/>
  <c r="M81" i="16"/>
  <c r="M70" i="16"/>
  <c r="M42" i="16"/>
  <c r="M109" i="16"/>
  <c r="R29" i="16"/>
  <c r="S29" i="16"/>
  <c r="N29" i="16"/>
  <c r="O29" i="16"/>
  <c r="M100" i="16"/>
  <c r="M26" i="16"/>
  <c r="M82" i="16"/>
  <c r="M18" i="16"/>
  <c r="L27" i="16"/>
  <c r="M115" i="16"/>
  <c r="M83" i="16"/>
  <c r="M51" i="16"/>
  <c r="M52" i="16"/>
  <c r="M84" i="16"/>
  <c r="M19" i="16"/>
  <c r="M75" i="16"/>
  <c r="M24" i="16"/>
  <c r="M80" i="16"/>
  <c r="M126" i="16"/>
  <c r="M62" i="16"/>
  <c r="M137" i="16"/>
  <c r="M105" i="16"/>
  <c r="M73" i="16"/>
  <c r="M41" i="16"/>
  <c r="M108" i="16"/>
  <c r="M44" i="16"/>
  <c r="M90" i="16"/>
  <c r="M32" i="16"/>
  <c r="M119" i="16"/>
  <c r="M87" i="16"/>
  <c r="M55" i="16"/>
  <c r="M136" i="16"/>
  <c r="M72" i="16"/>
  <c r="M118" i="16"/>
  <c r="M54" i="16"/>
  <c r="M133" i="16"/>
  <c r="M101" i="16"/>
  <c r="M69" i="16"/>
  <c r="M37" i="16"/>
  <c r="M123" i="16"/>
  <c r="M128" i="16"/>
  <c r="M110" i="16"/>
  <c r="M129" i="16"/>
  <c r="M65" i="16"/>
  <c r="M92" i="16"/>
  <c r="M74" i="16"/>
  <c r="M111" i="16"/>
  <c r="M47" i="16"/>
  <c r="M56" i="16"/>
  <c r="M38" i="16"/>
  <c r="M93" i="16"/>
  <c r="M36" i="16"/>
  <c r="M132" i="16"/>
  <c r="M68" i="16"/>
  <c r="M114" i="16"/>
  <c r="M50" i="16"/>
  <c r="M131" i="16"/>
  <c r="M99" i="16"/>
  <c r="M67" i="16"/>
  <c r="M116" i="16"/>
  <c r="M98" i="16"/>
  <c r="M66" i="16"/>
  <c r="M107" i="16"/>
  <c r="M43" i="16"/>
  <c r="M112" i="16"/>
  <c r="M48" i="16"/>
  <c r="M94" i="16"/>
  <c r="M34" i="16"/>
  <c r="M121" i="16"/>
  <c r="M89" i="16"/>
  <c r="M57" i="16"/>
  <c r="M20" i="16"/>
  <c r="M76" i="16"/>
  <c r="M122" i="16"/>
  <c r="M58" i="16"/>
  <c r="M135" i="16"/>
  <c r="M103" i="16"/>
  <c r="M71" i="16"/>
  <c r="M39" i="16"/>
  <c r="M104" i="16"/>
  <c r="M40" i="16"/>
  <c r="M86" i="16"/>
  <c r="M30" i="16"/>
  <c r="M117" i="16"/>
  <c r="M85" i="16"/>
  <c r="M53" i="16"/>
  <c r="M130" i="16"/>
  <c r="M59" i="16"/>
  <c r="M64" i="16"/>
  <c r="M46" i="16"/>
  <c r="M97" i="16"/>
  <c r="M33" i="16"/>
  <c r="M28" i="16"/>
  <c r="L138" i="16"/>
  <c r="M23" i="16"/>
  <c r="M79" i="16"/>
  <c r="M120" i="16"/>
  <c r="M102" i="16"/>
  <c r="M125" i="16"/>
  <c r="M61" i="16"/>
  <c r="M35" i="16"/>
  <c r="T26" i="17"/>
  <c r="U26" i="17" s="1"/>
  <c r="P136" i="17"/>
  <c r="P25" i="17"/>
  <c r="W36" i="17"/>
  <c r="X36" i="17" s="1"/>
  <c r="W32" i="17"/>
  <c r="X32" i="17" s="1"/>
  <c r="W44" i="17"/>
  <c r="X44" i="17" s="1"/>
  <c r="W76" i="17"/>
  <c r="X76" i="17" s="1"/>
  <c r="W67" i="17"/>
  <c r="X67" i="17" s="1"/>
  <c r="W19" i="17"/>
  <c r="X19" i="17" s="1"/>
  <c r="W16" i="17"/>
  <c r="X16" i="17" s="1"/>
  <c r="W48" i="17"/>
  <c r="X48" i="17" s="1"/>
  <c r="W39" i="17"/>
  <c r="X39" i="17" s="1"/>
  <c r="W71" i="17"/>
  <c r="X71" i="17" s="1"/>
  <c r="W79" i="17"/>
  <c r="X79" i="17" s="1"/>
  <c r="W95" i="17"/>
  <c r="X95" i="17" s="1"/>
  <c r="W111" i="17"/>
  <c r="X111" i="17" s="1"/>
  <c r="W106" i="17"/>
  <c r="X106" i="17" s="1"/>
  <c r="W123" i="17"/>
  <c r="X123" i="17" s="1"/>
  <c r="W127" i="17"/>
  <c r="X127" i="17" s="1"/>
  <c r="W17" i="17"/>
  <c r="X17" i="17" s="1"/>
  <c r="W26" i="17"/>
  <c r="X26" i="17" s="1"/>
  <c r="W22" i="17"/>
  <c r="X22" i="17" s="1"/>
  <c r="W38" i="17"/>
  <c r="X38" i="17" s="1"/>
  <c r="W54" i="17"/>
  <c r="X54" i="17" s="1"/>
  <c r="W70" i="17"/>
  <c r="X70" i="17" s="1"/>
  <c r="W45" i="17"/>
  <c r="X45" i="17" s="1"/>
  <c r="W61" i="17"/>
  <c r="X61" i="17" s="1"/>
  <c r="W77" i="17"/>
  <c r="X77" i="17" s="1"/>
  <c r="W92" i="17"/>
  <c r="X92" i="17" s="1"/>
  <c r="W89" i="17"/>
  <c r="X89" i="17" s="1"/>
  <c r="W105" i="17"/>
  <c r="X105" i="17" s="1"/>
  <c r="W100" i="17"/>
  <c r="X100" i="17" s="1"/>
  <c r="W116" i="17"/>
  <c r="X116" i="17" s="1"/>
  <c r="W122" i="17"/>
  <c r="X122" i="17" s="1"/>
  <c r="W130" i="17"/>
  <c r="X130" i="17" s="1"/>
  <c r="W20" i="17"/>
  <c r="X20" i="17" s="1"/>
  <c r="W43" i="17"/>
  <c r="X43" i="17" s="1"/>
  <c r="W75" i="17"/>
  <c r="X75" i="17" s="1"/>
  <c r="W28" i="17"/>
  <c r="X28" i="17" s="1"/>
  <c r="W40" i="17"/>
  <c r="X40" i="17" s="1"/>
  <c r="W72" i="17"/>
  <c r="X72" i="17" s="1"/>
  <c r="W63" i="17"/>
  <c r="X63" i="17" s="1"/>
  <c r="W94" i="17"/>
  <c r="X94" i="17" s="1"/>
  <c r="W91" i="17"/>
  <c r="X91" i="17" s="1"/>
  <c r="W107" i="17"/>
  <c r="X107" i="17" s="1"/>
  <c r="W102" i="17"/>
  <c r="X102" i="17" s="1"/>
  <c r="W119" i="17"/>
  <c r="X119" i="17" s="1"/>
  <c r="W124" i="17"/>
  <c r="X124" i="17" s="1"/>
  <c r="W132" i="17"/>
  <c r="X132" i="17" s="1"/>
  <c r="W30" i="17"/>
  <c r="X30" i="17" s="1"/>
  <c r="W27" i="17"/>
  <c r="X27" i="17" s="1"/>
  <c r="W42" i="17"/>
  <c r="X42" i="17" s="1"/>
  <c r="W58" i="17"/>
  <c r="X58" i="17" s="1"/>
  <c r="W74" i="17"/>
  <c r="X74" i="17" s="1"/>
  <c r="W49" i="17"/>
  <c r="X49" i="17" s="1"/>
  <c r="W65" i="17"/>
  <c r="X65" i="17" s="1"/>
  <c r="W80" i="17"/>
  <c r="X80" i="17" s="1"/>
  <c r="W96" i="17"/>
  <c r="X96" i="17" s="1"/>
  <c r="W93" i="17"/>
  <c r="X93" i="17" s="1"/>
  <c r="W109" i="17"/>
  <c r="X109" i="17" s="1"/>
  <c r="W104" i="17"/>
  <c r="X104" i="17" s="1"/>
  <c r="W121" i="17"/>
  <c r="X121" i="17" s="1"/>
  <c r="W126" i="17"/>
  <c r="X126" i="17" s="1"/>
  <c r="W134" i="17"/>
  <c r="X134" i="17" s="1"/>
  <c r="W68" i="17"/>
  <c r="X68" i="17" s="1"/>
  <c r="W29" i="17"/>
  <c r="X29" i="17" s="1"/>
  <c r="W60" i="17"/>
  <c r="X60" i="17" s="1"/>
  <c r="W51" i="17"/>
  <c r="X51" i="17" s="1"/>
  <c r="W82" i="17"/>
  <c r="X82" i="17" s="1"/>
  <c r="W33" i="17"/>
  <c r="X33" i="17" s="1"/>
  <c r="W64" i="17"/>
  <c r="X64" i="17" s="1"/>
  <c r="W55" i="17"/>
  <c r="X55" i="17" s="1"/>
  <c r="W86" i="17"/>
  <c r="X86" i="17" s="1"/>
  <c r="W87" i="17"/>
  <c r="X87" i="17" s="1"/>
  <c r="W103" i="17"/>
  <c r="X103" i="17" s="1"/>
  <c r="W98" i="17"/>
  <c r="X98" i="17" s="1"/>
  <c r="W114" i="17"/>
  <c r="X114" i="17" s="1"/>
  <c r="W120" i="17"/>
  <c r="X120" i="17" s="1"/>
  <c r="W135" i="17"/>
  <c r="X135" i="17" s="1"/>
  <c r="W34" i="17"/>
  <c r="X34" i="17" s="1"/>
  <c r="W31" i="17"/>
  <c r="X31" i="17" s="1"/>
  <c r="W46" i="17"/>
  <c r="X46" i="17" s="1"/>
  <c r="W62" i="17"/>
  <c r="X62" i="17" s="1"/>
  <c r="W37" i="17"/>
  <c r="X37" i="17" s="1"/>
  <c r="W53" i="17"/>
  <c r="X53" i="17" s="1"/>
  <c r="W69" i="17"/>
  <c r="X69" i="17" s="1"/>
  <c r="W84" i="17"/>
  <c r="X84" i="17" s="1"/>
  <c r="W81" i="17"/>
  <c r="X81" i="17" s="1"/>
  <c r="W97" i="17"/>
  <c r="X97" i="17" s="1"/>
  <c r="W113" i="17"/>
  <c r="X113" i="17" s="1"/>
  <c r="W108" i="17"/>
  <c r="X108" i="17" s="1"/>
  <c r="W125" i="17"/>
  <c r="X125" i="17" s="1"/>
  <c r="W129" i="17"/>
  <c r="X129" i="17" s="1"/>
  <c r="W23" i="17"/>
  <c r="X23" i="17" s="1"/>
  <c r="W52" i="17"/>
  <c r="X52" i="17" s="1"/>
  <c r="W59" i="17"/>
  <c r="X59" i="17" s="1"/>
  <c r="W90" i="17"/>
  <c r="X90" i="17" s="1"/>
  <c r="W24" i="17"/>
  <c r="X24" i="17" s="1"/>
  <c r="W56" i="17"/>
  <c r="X56" i="17" s="1"/>
  <c r="W47" i="17"/>
  <c r="X47" i="17" s="1"/>
  <c r="W78" i="17"/>
  <c r="X78" i="17" s="1"/>
  <c r="W83" i="17"/>
  <c r="X83" i="17" s="1"/>
  <c r="W99" i="17"/>
  <c r="X99" i="17" s="1"/>
  <c r="W115" i="17"/>
  <c r="X115" i="17" s="1"/>
  <c r="W110" i="17"/>
  <c r="X110" i="17" s="1"/>
  <c r="W128" i="17"/>
  <c r="X128" i="17" s="1"/>
  <c r="W131" i="17"/>
  <c r="X131" i="17" s="1"/>
  <c r="W21" i="17"/>
  <c r="X21" i="17" s="1"/>
  <c r="W18" i="17"/>
  <c r="X18" i="17" s="1"/>
  <c r="W35" i="17"/>
  <c r="X35" i="17" s="1"/>
  <c r="W50" i="17"/>
  <c r="X50" i="17" s="1"/>
  <c r="W66" i="17"/>
  <c r="X66" i="17" s="1"/>
  <c r="W41" i="17"/>
  <c r="X41" i="17" s="1"/>
  <c r="W57" i="17"/>
  <c r="X57" i="17" s="1"/>
  <c r="W73" i="17"/>
  <c r="X73" i="17" s="1"/>
  <c r="W88" i="17"/>
  <c r="X88" i="17" s="1"/>
  <c r="W85" i="17"/>
  <c r="X85" i="17" s="1"/>
  <c r="W101" i="17"/>
  <c r="X101" i="17" s="1"/>
  <c r="W117" i="17"/>
  <c r="X117" i="17" s="1"/>
  <c r="W112" i="17"/>
  <c r="X112" i="17" s="1"/>
  <c r="W118" i="17"/>
  <c r="X118" i="17" s="1"/>
  <c r="W133" i="17"/>
  <c r="X133" i="17" s="1"/>
  <c r="S18" i="16" l="1"/>
  <c r="R18" i="16"/>
  <c r="O21" i="16"/>
  <c r="S25" i="16"/>
  <c r="R22" i="16"/>
  <c r="R109" i="16"/>
  <c r="S42" i="16"/>
  <c r="S81" i="16"/>
  <c r="S134" i="16"/>
  <c r="R78" i="16"/>
  <c r="S49" i="16"/>
  <c r="S45" i="16"/>
  <c r="S77" i="16"/>
  <c r="S113" i="16"/>
  <c r="R63" i="16"/>
  <c r="R70" i="16"/>
  <c r="R124" i="16"/>
  <c r="R60" i="16"/>
  <c r="O106" i="16"/>
  <c r="R31" i="16"/>
  <c r="R88" i="16"/>
  <c r="R95" i="16"/>
  <c r="R91" i="16"/>
  <c r="O127" i="16"/>
  <c r="R96" i="16"/>
  <c r="U16" i="17"/>
  <c r="T25" i="17"/>
  <c r="R81" i="16"/>
  <c r="R113" i="16"/>
  <c r="N70" i="16"/>
  <c r="R134" i="16"/>
  <c r="O81" i="16"/>
  <c r="O25" i="16"/>
  <c r="N127" i="16"/>
  <c r="R25" i="16"/>
  <c r="N106" i="16"/>
  <c r="S127" i="16"/>
  <c r="N95" i="16"/>
  <c r="O22" i="16"/>
  <c r="S22" i="16"/>
  <c r="N60" i="16"/>
  <c r="S106" i="16"/>
  <c r="S78" i="16"/>
  <c r="N77" i="16"/>
  <c r="O45" i="16"/>
  <c r="R49" i="16"/>
  <c r="R45" i="16"/>
  <c r="O49" i="16"/>
  <c r="O124" i="16"/>
  <c r="N78" i="16"/>
  <c r="N49" i="16"/>
  <c r="S21" i="16"/>
  <c r="O63" i="16"/>
  <c r="O78" i="16"/>
  <c r="S63" i="16"/>
  <c r="R21" i="16"/>
  <c r="R77" i="16"/>
  <c r="O77" i="16"/>
  <c r="O113" i="16"/>
  <c r="N63" i="16"/>
  <c r="N21" i="16"/>
  <c r="O88" i="16"/>
  <c r="O91" i="16"/>
  <c r="O31" i="16"/>
  <c r="N22" i="16"/>
  <c r="R106" i="16"/>
  <c r="R127" i="16"/>
  <c r="N88" i="16"/>
  <c r="O134" i="16"/>
  <c r="N91" i="16"/>
  <c r="N31" i="16"/>
  <c r="O96" i="16"/>
  <c r="S31" i="16"/>
  <c r="S96" i="16"/>
  <c r="S88" i="16"/>
  <c r="S95" i="16"/>
  <c r="S91" i="16"/>
  <c r="N45" i="16"/>
  <c r="O95" i="16"/>
  <c r="N113" i="16"/>
  <c r="O42" i="16"/>
  <c r="N96" i="16"/>
  <c r="O70" i="16"/>
  <c r="N81" i="16"/>
  <c r="N124" i="16"/>
  <c r="N134" i="16"/>
  <c r="O60" i="16"/>
  <c r="N25" i="16"/>
  <c r="R42" i="16"/>
  <c r="S70" i="16"/>
  <c r="S124" i="16"/>
  <c r="S60" i="16"/>
  <c r="O109" i="16"/>
  <c r="N42" i="16"/>
  <c r="S109" i="16"/>
  <c r="N109" i="16"/>
  <c r="R61" i="16"/>
  <c r="S61" i="16"/>
  <c r="R102" i="16"/>
  <c r="S102" i="16"/>
  <c r="R79" i="16"/>
  <c r="S79" i="16"/>
  <c r="R33" i="16"/>
  <c r="S33" i="16"/>
  <c r="R46" i="16"/>
  <c r="S46" i="16"/>
  <c r="R59" i="16"/>
  <c r="S59" i="16"/>
  <c r="R53" i="16"/>
  <c r="S53" i="16"/>
  <c r="R117" i="16"/>
  <c r="S117" i="16"/>
  <c r="R86" i="16"/>
  <c r="S86" i="16"/>
  <c r="R104" i="16"/>
  <c r="S104" i="16"/>
  <c r="R71" i="16"/>
  <c r="S71" i="16"/>
  <c r="R135" i="16"/>
  <c r="S135" i="16"/>
  <c r="R122" i="16"/>
  <c r="S122" i="16"/>
  <c r="R20" i="16"/>
  <c r="S20" i="16"/>
  <c r="R89" i="16"/>
  <c r="S89" i="16"/>
  <c r="R34" i="16"/>
  <c r="S34" i="16"/>
  <c r="R48" i="16"/>
  <c r="S48" i="16"/>
  <c r="R43" i="16"/>
  <c r="S43" i="16"/>
  <c r="R66" i="16"/>
  <c r="S66" i="16"/>
  <c r="R116" i="16"/>
  <c r="S116" i="16"/>
  <c r="R99" i="16"/>
  <c r="S99" i="16"/>
  <c r="R50" i="16"/>
  <c r="S50" i="16"/>
  <c r="R68" i="16"/>
  <c r="S68" i="16"/>
  <c r="R36" i="16"/>
  <c r="S36" i="16"/>
  <c r="R38" i="16"/>
  <c r="S38" i="16"/>
  <c r="R47" i="16"/>
  <c r="S47" i="16"/>
  <c r="R74" i="16"/>
  <c r="S74" i="16"/>
  <c r="R65" i="16"/>
  <c r="S65" i="16"/>
  <c r="R110" i="16"/>
  <c r="S110" i="16"/>
  <c r="R123" i="16"/>
  <c r="S123" i="16"/>
  <c r="R69" i="16"/>
  <c r="S69" i="16"/>
  <c r="R133" i="16"/>
  <c r="S133" i="16"/>
  <c r="R118" i="16"/>
  <c r="S118" i="16"/>
  <c r="R136" i="16"/>
  <c r="S136" i="16"/>
  <c r="R87" i="16"/>
  <c r="S87" i="16"/>
  <c r="R32" i="16"/>
  <c r="S32" i="16"/>
  <c r="R44" i="16"/>
  <c r="S44" i="16"/>
  <c r="R41" i="16"/>
  <c r="S41" i="16"/>
  <c r="R105" i="16"/>
  <c r="S105" i="16"/>
  <c r="R62" i="16"/>
  <c r="S62" i="16"/>
  <c r="R80" i="16"/>
  <c r="S80" i="16"/>
  <c r="R75" i="16"/>
  <c r="S75" i="16"/>
  <c r="R84" i="16"/>
  <c r="S84" i="16"/>
  <c r="R51" i="16"/>
  <c r="S51" i="16"/>
  <c r="R115" i="16"/>
  <c r="S115" i="16"/>
  <c r="R26" i="16"/>
  <c r="S26" i="16"/>
  <c r="R35" i="16"/>
  <c r="S35" i="16"/>
  <c r="R125" i="16"/>
  <c r="S125" i="16"/>
  <c r="R120" i="16"/>
  <c r="S120" i="16"/>
  <c r="R23" i="16"/>
  <c r="S23" i="16"/>
  <c r="R28" i="16"/>
  <c r="S28" i="16"/>
  <c r="R97" i="16"/>
  <c r="S97" i="16"/>
  <c r="R64" i="16"/>
  <c r="S64" i="16"/>
  <c r="R130" i="16"/>
  <c r="S130" i="16"/>
  <c r="R85" i="16"/>
  <c r="S85" i="16"/>
  <c r="R30" i="16"/>
  <c r="S30" i="16"/>
  <c r="R40" i="16"/>
  <c r="S40" i="16"/>
  <c r="R39" i="16"/>
  <c r="S39" i="16"/>
  <c r="R103" i="16"/>
  <c r="S103" i="16"/>
  <c r="R58" i="16"/>
  <c r="S58" i="16"/>
  <c r="R76" i="16"/>
  <c r="S76" i="16"/>
  <c r="R57" i="16"/>
  <c r="S57" i="16"/>
  <c r="R121" i="16"/>
  <c r="S121" i="16"/>
  <c r="R94" i="16"/>
  <c r="S94" i="16"/>
  <c r="R112" i="16"/>
  <c r="S112" i="16"/>
  <c r="R107" i="16"/>
  <c r="S107" i="16"/>
  <c r="R98" i="16"/>
  <c r="S98" i="16"/>
  <c r="R67" i="16"/>
  <c r="S67" i="16"/>
  <c r="R131" i="16"/>
  <c r="S131" i="16"/>
  <c r="R114" i="16"/>
  <c r="S114" i="16"/>
  <c r="R132" i="16"/>
  <c r="S132" i="16"/>
  <c r="R93" i="16"/>
  <c r="S93" i="16"/>
  <c r="R56" i="16"/>
  <c r="S56" i="16"/>
  <c r="R111" i="16"/>
  <c r="S111" i="16"/>
  <c r="R92" i="16"/>
  <c r="S92" i="16"/>
  <c r="R129" i="16"/>
  <c r="S129" i="16"/>
  <c r="R128" i="16"/>
  <c r="S128" i="16"/>
  <c r="R37" i="16"/>
  <c r="S37" i="16"/>
  <c r="R101" i="16"/>
  <c r="S101" i="16"/>
  <c r="R54" i="16"/>
  <c r="S54" i="16"/>
  <c r="R72" i="16"/>
  <c r="S72" i="16"/>
  <c r="R55" i="16"/>
  <c r="S55" i="16"/>
  <c r="R119" i="16"/>
  <c r="S119" i="16"/>
  <c r="R90" i="16"/>
  <c r="S90" i="16"/>
  <c r="R108" i="16"/>
  <c r="S108" i="16"/>
  <c r="R73" i="16"/>
  <c r="S73" i="16"/>
  <c r="R137" i="16"/>
  <c r="S137" i="16"/>
  <c r="R126" i="16"/>
  <c r="S126" i="16"/>
  <c r="R24" i="16"/>
  <c r="S24" i="16"/>
  <c r="R19" i="16"/>
  <c r="S19" i="16"/>
  <c r="R52" i="16"/>
  <c r="S52" i="16"/>
  <c r="R83" i="16"/>
  <c r="S83" i="16"/>
  <c r="R82" i="16"/>
  <c r="S82" i="16"/>
  <c r="R100" i="16"/>
  <c r="S100" i="16"/>
  <c r="N35" i="16"/>
  <c r="O35" i="16"/>
  <c r="N125" i="16"/>
  <c r="O125" i="16"/>
  <c r="N120" i="16"/>
  <c r="O120" i="16"/>
  <c r="N23" i="16"/>
  <c r="O23" i="16"/>
  <c r="N28" i="16"/>
  <c r="O28" i="16"/>
  <c r="N97" i="16"/>
  <c r="O97" i="16"/>
  <c r="O64" i="16"/>
  <c r="N64" i="16"/>
  <c r="N130" i="16"/>
  <c r="O130" i="16"/>
  <c r="N85" i="16"/>
  <c r="O85" i="16"/>
  <c r="O30" i="16"/>
  <c r="N30" i="16"/>
  <c r="O40" i="16"/>
  <c r="N40" i="16"/>
  <c r="N39" i="16"/>
  <c r="O39" i="16"/>
  <c r="N103" i="16"/>
  <c r="O103" i="16"/>
  <c r="O58" i="16"/>
  <c r="N58" i="16"/>
  <c r="O76" i="16"/>
  <c r="N76" i="16"/>
  <c r="N57" i="16"/>
  <c r="O57" i="16"/>
  <c r="N121" i="16"/>
  <c r="O121" i="16"/>
  <c r="N94" i="16"/>
  <c r="O94" i="16"/>
  <c r="N112" i="16"/>
  <c r="O112" i="16"/>
  <c r="N107" i="16"/>
  <c r="O107" i="16"/>
  <c r="N98" i="16"/>
  <c r="O98" i="16"/>
  <c r="N67" i="16"/>
  <c r="O67" i="16"/>
  <c r="N131" i="16"/>
  <c r="O131" i="16"/>
  <c r="N114" i="16"/>
  <c r="O114" i="16"/>
  <c r="N132" i="16"/>
  <c r="O132" i="16"/>
  <c r="N93" i="16"/>
  <c r="O93" i="16"/>
  <c r="O56" i="16"/>
  <c r="N56" i="16"/>
  <c r="N111" i="16"/>
  <c r="O111" i="16"/>
  <c r="N92" i="16"/>
  <c r="O92" i="16"/>
  <c r="N129" i="16"/>
  <c r="O129" i="16"/>
  <c r="N128" i="16"/>
  <c r="O128" i="16"/>
  <c r="N37" i="16"/>
  <c r="O37" i="16"/>
  <c r="N101" i="16"/>
  <c r="O101" i="16"/>
  <c r="O54" i="16"/>
  <c r="N54" i="16"/>
  <c r="O72" i="16"/>
  <c r="N72" i="16"/>
  <c r="N55" i="16"/>
  <c r="O55" i="16"/>
  <c r="N119" i="16"/>
  <c r="O119" i="16"/>
  <c r="N90" i="16"/>
  <c r="O90" i="16"/>
  <c r="N108" i="16"/>
  <c r="O108" i="16"/>
  <c r="N73" i="16"/>
  <c r="O73" i="16"/>
  <c r="N137" i="16"/>
  <c r="O137" i="16"/>
  <c r="N126" i="16"/>
  <c r="O126" i="16"/>
  <c r="N24" i="16"/>
  <c r="O24" i="16"/>
  <c r="N19" i="16"/>
  <c r="O19" i="16"/>
  <c r="O52" i="16"/>
  <c r="N52" i="16"/>
  <c r="N83" i="16"/>
  <c r="O83" i="16"/>
  <c r="N82" i="16"/>
  <c r="O82" i="16"/>
  <c r="N100" i="16"/>
  <c r="O100" i="16"/>
  <c r="N61" i="16"/>
  <c r="O61" i="16"/>
  <c r="N102" i="16"/>
  <c r="O102" i="16"/>
  <c r="N79" i="16"/>
  <c r="O79" i="16"/>
  <c r="N33" i="16"/>
  <c r="O33" i="16"/>
  <c r="O46" i="16"/>
  <c r="N46" i="16"/>
  <c r="N59" i="16"/>
  <c r="O59" i="16"/>
  <c r="N53" i="16"/>
  <c r="O53" i="16"/>
  <c r="N117" i="16"/>
  <c r="O117" i="16"/>
  <c r="N86" i="16"/>
  <c r="O86" i="16"/>
  <c r="N104" i="16"/>
  <c r="O104" i="16"/>
  <c r="N71" i="16"/>
  <c r="O71" i="16"/>
  <c r="N135" i="16"/>
  <c r="O135" i="16"/>
  <c r="N122" i="16"/>
  <c r="O122" i="16"/>
  <c r="N20" i="16"/>
  <c r="O20" i="16"/>
  <c r="N89" i="16"/>
  <c r="O89" i="16"/>
  <c r="O34" i="16"/>
  <c r="N34" i="16"/>
  <c r="O48" i="16"/>
  <c r="N48" i="16"/>
  <c r="N43" i="16"/>
  <c r="O43" i="16"/>
  <c r="O66" i="16"/>
  <c r="N66" i="16"/>
  <c r="N116" i="16"/>
  <c r="O116" i="16"/>
  <c r="N99" i="16"/>
  <c r="O99" i="16"/>
  <c r="O50" i="16"/>
  <c r="N50" i="16"/>
  <c r="O68" i="16"/>
  <c r="N68" i="16"/>
  <c r="O36" i="16"/>
  <c r="N36" i="16"/>
  <c r="O38" i="16"/>
  <c r="N38" i="16"/>
  <c r="N47" i="16"/>
  <c r="O47" i="16"/>
  <c r="O74" i="16"/>
  <c r="N74" i="16"/>
  <c r="N65" i="16"/>
  <c r="O65" i="16"/>
  <c r="N110" i="16"/>
  <c r="O110" i="16"/>
  <c r="N123" i="16"/>
  <c r="O123" i="16"/>
  <c r="N69" i="16"/>
  <c r="O69" i="16"/>
  <c r="N133" i="16"/>
  <c r="O133" i="16"/>
  <c r="N118" i="16"/>
  <c r="O118" i="16"/>
  <c r="N136" i="16"/>
  <c r="O136" i="16"/>
  <c r="N87" i="16"/>
  <c r="O87" i="16"/>
  <c r="O32" i="16"/>
  <c r="N32" i="16"/>
  <c r="O44" i="16"/>
  <c r="N44" i="16"/>
  <c r="N41" i="16"/>
  <c r="O41" i="16"/>
  <c r="N105" i="16"/>
  <c r="O105" i="16"/>
  <c r="O62" i="16"/>
  <c r="N62" i="16"/>
  <c r="N80" i="16"/>
  <c r="O80" i="16"/>
  <c r="N75" i="16"/>
  <c r="O75" i="16"/>
  <c r="N84" i="16"/>
  <c r="O84" i="16"/>
  <c r="N51" i="16"/>
  <c r="O51" i="16"/>
  <c r="N115" i="16"/>
  <c r="O115" i="16"/>
  <c r="N18" i="16"/>
  <c r="O18" i="16"/>
  <c r="N26" i="16"/>
  <c r="O26" i="16"/>
  <c r="M138" i="16"/>
  <c r="L139" i="16"/>
  <c r="L16" i="16" s="1"/>
  <c r="M27" i="16"/>
  <c r="P137" i="17"/>
  <c r="P15" i="17" s="1"/>
  <c r="Q15" i="17" s="1"/>
  <c r="Y118" i="17"/>
  <c r="Z118" i="17"/>
  <c r="Y85" i="17"/>
  <c r="Z85" i="17"/>
  <c r="Y41" i="17"/>
  <c r="Z41" i="17"/>
  <c r="Y18" i="17"/>
  <c r="Z18" i="17"/>
  <c r="Y110" i="17"/>
  <c r="Z110" i="17"/>
  <c r="Y78" i="17"/>
  <c r="Z78" i="17"/>
  <c r="Y52" i="17"/>
  <c r="Z52" i="17"/>
  <c r="Y108" i="17"/>
  <c r="Z108" i="17"/>
  <c r="Y84" i="17"/>
  <c r="Z84" i="17"/>
  <c r="Y62" i="17"/>
  <c r="Z62" i="17"/>
  <c r="Y135" i="17"/>
  <c r="Z135" i="17"/>
  <c r="Y103" i="17"/>
  <c r="Z103" i="17"/>
  <c r="Y64" i="17"/>
  <c r="Z64" i="17"/>
  <c r="Y60" i="17"/>
  <c r="Z60" i="17"/>
  <c r="Y126" i="17"/>
  <c r="Z126" i="17"/>
  <c r="Y93" i="17"/>
  <c r="Z93" i="17"/>
  <c r="Y49" i="17"/>
  <c r="Z49" i="17"/>
  <c r="Y132" i="17"/>
  <c r="Z132" i="17"/>
  <c r="Y107" i="17"/>
  <c r="Z107" i="17"/>
  <c r="Y72" i="17"/>
  <c r="Z72" i="17"/>
  <c r="Y28" i="17"/>
  <c r="Z28" i="17"/>
  <c r="Y43" i="17"/>
  <c r="Z43" i="17"/>
  <c r="Y116" i="17"/>
  <c r="Z116" i="17"/>
  <c r="Y105" i="17"/>
  <c r="Z105" i="17"/>
  <c r="Y92" i="17"/>
  <c r="Z92" i="17"/>
  <c r="Y61" i="17"/>
  <c r="Z61" i="17"/>
  <c r="Y70" i="17"/>
  <c r="Z70" i="17"/>
  <c r="Y38" i="17"/>
  <c r="Z38" i="17"/>
  <c r="W136" i="17"/>
  <c r="Y26" i="17"/>
  <c r="Y127" i="17"/>
  <c r="Z127" i="17"/>
  <c r="Y106" i="17"/>
  <c r="Z106" i="17"/>
  <c r="Y95" i="17"/>
  <c r="Z95" i="17"/>
  <c r="Y71" i="17"/>
  <c r="Z71" i="17"/>
  <c r="Y48" i="17"/>
  <c r="Z48" i="17"/>
  <c r="Y19" i="17"/>
  <c r="Z19" i="17"/>
  <c r="Y76" i="17"/>
  <c r="Z76" i="17"/>
  <c r="Y32" i="17"/>
  <c r="Z32" i="17"/>
  <c r="Y117" i="17"/>
  <c r="Z117" i="17"/>
  <c r="Y73" i="17"/>
  <c r="Z73" i="17"/>
  <c r="Y50" i="17"/>
  <c r="Z50" i="17"/>
  <c r="Y131" i="17"/>
  <c r="Z131" i="17"/>
  <c r="Y99" i="17"/>
  <c r="Z99" i="17"/>
  <c r="Y56" i="17"/>
  <c r="Z56" i="17"/>
  <c r="Y90" i="17"/>
  <c r="Z90" i="17"/>
  <c r="Y129" i="17"/>
  <c r="Z129" i="17"/>
  <c r="Y97" i="17"/>
  <c r="Z97" i="17"/>
  <c r="Y53" i="17"/>
  <c r="Z53" i="17"/>
  <c r="Y31" i="17"/>
  <c r="Z31" i="17"/>
  <c r="Y114" i="17"/>
  <c r="Z114" i="17"/>
  <c r="Y86" i="17"/>
  <c r="Z86" i="17"/>
  <c r="Y82" i="17"/>
  <c r="Z82" i="17"/>
  <c r="Y68" i="17"/>
  <c r="Z68" i="17"/>
  <c r="Y104" i="17"/>
  <c r="Z104" i="17"/>
  <c r="Y80" i="17"/>
  <c r="Z80" i="17"/>
  <c r="Y58" i="17"/>
  <c r="Z58" i="17"/>
  <c r="Y27" i="17"/>
  <c r="Z27" i="17"/>
  <c r="Y119" i="17"/>
  <c r="Z119" i="17"/>
  <c r="Y94" i="17"/>
  <c r="Z94" i="17"/>
  <c r="Y130" i="17"/>
  <c r="Z130" i="17"/>
  <c r="Y133" i="17"/>
  <c r="Z133" i="17"/>
  <c r="Y112" i="17"/>
  <c r="Z112" i="17"/>
  <c r="Y101" i="17"/>
  <c r="Z101" i="17"/>
  <c r="Y88" i="17"/>
  <c r="Z88" i="17"/>
  <c r="Y57" i="17"/>
  <c r="Z57" i="17"/>
  <c r="Y66" i="17"/>
  <c r="Z66" i="17"/>
  <c r="Y35" i="17"/>
  <c r="Z35" i="17"/>
  <c r="Y21" i="17"/>
  <c r="Z21" i="17"/>
  <c r="Y128" i="17"/>
  <c r="Z128" i="17"/>
  <c r="Y115" i="17"/>
  <c r="Z115" i="17"/>
  <c r="Y83" i="17"/>
  <c r="Z83" i="17"/>
  <c r="Y47" i="17"/>
  <c r="Z47" i="17"/>
  <c r="Y24" i="17"/>
  <c r="Z24" i="17"/>
  <c r="Y59" i="17"/>
  <c r="Z59" i="17"/>
  <c r="Y23" i="17"/>
  <c r="Z23" i="17"/>
  <c r="Y125" i="17"/>
  <c r="Z125" i="17"/>
  <c r="Y113" i="17"/>
  <c r="Z113" i="17"/>
  <c r="Y81" i="17"/>
  <c r="Z81" i="17"/>
  <c r="Y69" i="17"/>
  <c r="Z69" i="17"/>
  <c r="Y37" i="17"/>
  <c r="Z37" i="17"/>
  <c r="Y46" i="17"/>
  <c r="Z46" i="17"/>
  <c r="Y34" i="17"/>
  <c r="Z34" i="17"/>
  <c r="Y120" i="17"/>
  <c r="Z120" i="17"/>
  <c r="Y98" i="17"/>
  <c r="Z98" i="17"/>
  <c r="Y87" i="17"/>
  <c r="Z87" i="17"/>
  <c r="Y55" i="17"/>
  <c r="Z55" i="17"/>
  <c r="Y33" i="17"/>
  <c r="Z33" i="17"/>
  <c r="Y51" i="17"/>
  <c r="Z51" i="17"/>
  <c r="Y29" i="17"/>
  <c r="Z29" i="17"/>
  <c r="Y134" i="17"/>
  <c r="Z134" i="17"/>
  <c r="Y121" i="17"/>
  <c r="Z121" i="17"/>
  <c r="Y109" i="17"/>
  <c r="Z109" i="17"/>
  <c r="Y96" i="17"/>
  <c r="Z96" i="17"/>
  <c r="Y65" i="17"/>
  <c r="Z65" i="17"/>
  <c r="Y74" i="17"/>
  <c r="Z74" i="17"/>
  <c r="Y42" i="17"/>
  <c r="Z42" i="17"/>
  <c r="Y30" i="17"/>
  <c r="Z30" i="17"/>
  <c r="Y124" i="17"/>
  <c r="Z124" i="17"/>
  <c r="Y102" i="17"/>
  <c r="Z102" i="17"/>
  <c r="Y91" i="17"/>
  <c r="Z91" i="17"/>
  <c r="Y63" i="17"/>
  <c r="Z63" i="17"/>
  <c r="Y40" i="17"/>
  <c r="Z40" i="17"/>
  <c r="Y75" i="17"/>
  <c r="Z75" i="17"/>
  <c r="Y20" i="17"/>
  <c r="Z20" i="17"/>
  <c r="Y122" i="17"/>
  <c r="Z122" i="17"/>
  <c r="Y100" i="17"/>
  <c r="Z100" i="17"/>
  <c r="Y89" i="17"/>
  <c r="Z89" i="17"/>
  <c r="Y77" i="17"/>
  <c r="Z77" i="17"/>
  <c r="Y45" i="17"/>
  <c r="Z45" i="17"/>
  <c r="Y54" i="17"/>
  <c r="Z54" i="17"/>
  <c r="Y22" i="17"/>
  <c r="Z22" i="17"/>
  <c r="Y17" i="17"/>
  <c r="Z17" i="17"/>
  <c r="Y123" i="17"/>
  <c r="Z123" i="17"/>
  <c r="Y111" i="17"/>
  <c r="Z111" i="17"/>
  <c r="Y79" i="17"/>
  <c r="Z79" i="17"/>
  <c r="Y39" i="17"/>
  <c r="Z39" i="17"/>
  <c r="W25" i="17"/>
  <c r="Y16" i="17"/>
  <c r="Y67" i="17"/>
  <c r="Z67" i="17"/>
  <c r="Y44" i="17"/>
  <c r="Z44" i="17"/>
  <c r="Y36" i="17"/>
  <c r="Z36" i="17"/>
  <c r="Z16" i="17"/>
  <c r="Z26" i="17"/>
  <c r="T136" i="17"/>
  <c r="AF39" i="17" l="1"/>
  <c r="AE39" i="17"/>
  <c r="AF17" i="17"/>
  <c r="AE17" i="17"/>
  <c r="AE77" i="17"/>
  <c r="AF77" i="17"/>
  <c r="AF20" i="17"/>
  <c r="AE20" i="17"/>
  <c r="AE44" i="17"/>
  <c r="AF44" i="17"/>
  <c r="AE45" i="17"/>
  <c r="AF45" i="17"/>
  <c r="AF63" i="17"/>
  <c r="AE63" i="17"/>
  <c r="AE96" i="17"/>
  <c r="AF96" i="17"/>
  <c r="AE33" i="17"/>
  <c r="AF33" i="17"/>
  <c r="AE120" i="17"/>
  <c r="AF120" i="17"/>
  <c r="AE69" i="17"/>
  <c r="AF69" i="17"/>
  <c r="AE113" i="17"/>
  <c r="AF113" i="17"/>
  <c r="AF24" i="17"/>
  <c r="AE24" i="17"/>
  <c r="AF83" i="17"/>
  <c r="AE83" i="17"/>
  <c r="AE128" i="17"/>
  <c r="AF128" i="17"/>
  <c r="AF35" i="17"/>
  <c r="AE35" i="17"/>
  <c r="AE57" i="17"/>
  <c r="AF57" i="17"/>
  <c r="AE101" i="17"/>
  <c r="AF101" i="17"/>
  <c r="AE133" i="17"/>
  <c r="AF133" i="17"/>
  <c r="AE94" i="17"/>
  <c r="AF94" i="17"/>
  <c r="AF27" i="17"/>
  <c r="AE27" i="17"/>
  <c r="AE80" i="17"/>
  <c r="AF80" i="17"/>
  <c r="AE68" i="17"/>
  <c r="AF68" i="17"/>
  <c r="AE86" i="17"/>
  <c r="AF86" i="17"/>
  <c r="AF31" i="17"/>
  <c r="AE31" i="17"/>
  <c r="AE97" i="17"/>
  <c r="AF97" i="17"/>
  <c r="AF90" i="17"/>
  <c r="AE90" i="17"/>
  <c r="AF99" i="17"/>
  <c r="AE99" i="17"/>
  <c r="AF50" i="17"/>
  <c r="AE50" i="17"/>
  <c r="AE117" i="17"/>
  <c r="AF117" i="17"/>
  <c r="AE76" i="17"/>
  <c r="AF76" i="17"/>
  <c r="AE48" i="17"/>
  <c r="AF48" i="17"/>
  <c r="AF95" i="17"/>
  <c r="AE95" i="17"/>
  <c r="AF127" i="17"/>
  <c r="AE127" i="17"/>
  <c r="AE38" i="17"/>
  <c r="AF38" i="17"/>
  <c r="AE61" i="17"/>
  <c r="AF61" i="17"/>
  <c r="AF105" i="17"/>
  <c r="AE105" i="17"/>
  <c r="AF43" i="17"/>
  <c r="AE43" i="17"/>
  <c r="AE72" i="17"/>
  <c r="AF72" i="17"/>
  <c r="AE132" i="17"/>
  <c r="AF132" i="17"/>
  <c r="AE93" i="17"/>
  <c r="AF93" i="17"/>
  <c r="AE60" i="17"/>
  <c r="AF60" i="17"/>
  <c r="AF103" i="17"/>
  <c r="AE103" i="17"/>
  <c r="AE62" i="17"/>
  <c r="AF62" i="17"/>
  <c r="AE108" i="17"/>
  <c r="AF108" i="17"/>
  <c r="AE78" i="17"/>
  <c r="AF78" i="17"/>
  <c r="AF18" i="17"/>
  <c r="AE18" i="17"/>
  <c r="AE85" i="17"/>
  <c r="AF85" i="17"/>
  <c r="AE36" i="17"/>
  <c r="AF36" i="17"/>
  <c r="AF111" i="17"/>
  <c r="AE111" i="17"/>
  <c r="AE26" i="17"/>
  <c r="AF26" i="17"/>
  <c r="AF79" i="17"/>
  <c r="AE79" i="17"/>
  <c r="AF123" i="17"/>
  <c r="AE123" i="17"/>
  <c r="AF22" i="17"/>
  <c r="AE22" i="17"/>
  <c r="AF89" i="17"/>
  <c r="AE89" i="17"/>
  <c r="AF122" i="17"/>
  <c r="AE122" i="17"/>
  <c r="AF75" i="17"/>
  <c r="AE75" i="17"/>
  <c r="AE102" i="17"/>
  <c r="AF102" i="17"/>
  <c r="AE30" i="17"/>
  <c r="AF30" i="17"/>
  <c r="AF74" i="17"/>
  <c r="AE74" i="17"/>
  <c r="AE121" i="17"/>
  <c r="AF121" i="17"/>
  <c r="AE29" i="17"/>
  <c r="AF29" i="17"/>
  <c r="AF87" i="17"/>
  <c r="AE87" i="17"/>
  <c r="AE46" i="17"/>
  <c r="AF46" i="17"/>
  <c r="AF23" i="17"/>
  <c r="AE23" i="17"/>
  <c r="AF16" i="17"/>
  <c r="AE16" i="17"/>
  <c r="AF67" i="17"/>
  <c r="AE67" i="17"/>
  <c r="AE54" i="17"/>
  <c r="AF54" i="17"/>
  <c r="AE100" i="17"/>
  <c r="AF100" i="17"/>
  <c r="AE40" i="17"/>
  <c r="AF40" i="17"/>
  <c r="AF91" i="17"/>
  <c r="AE91" i="17"/>
  <c r="AE124" i="17"/>
  <c r="AF124" i="17"/>
  <c r="AE42" i="17"/>
  <c r="AF42" i="17"/>
  <c r="AF65" i="17"/>
  <c r="AE65" i="17"/>
  <c r="AE109" i="17"/>
  <c r="AF109" i="17"/>
  <c r="AF134" i="17"/>
  <c r="AE134" i="17"/>
  <c r="AF51" i="17"/>
  <c r="AE51" i="17"/>
  <c r="AF55" i="17"/>
  <c r="AE55" i="17"/>
  <c r="AF98" i="17"/>
  <c r="AE98" i="17"/>
  <c r="AE34" i="17"/>
  <c r="AF34" i="17"/>
  <c r="AF37" i="17"/>
  <c r="AE37" i="17"/>
  <c r="AE81" i="17"/>
  <c r="AF81" i="17"/>
  <c r="AF125" i="17"/>
  <c r="AE125" i="17"/>
  <c r="AF59" i="17"/>
  <c r="AE59" i="17"/>
  <c r="AF47" i="17"/>
  <c r="AE47" i="17"/>
  <c r="AF115" i="17"/>
  <c r="AE115" i="17"/>
  <c r="AF21" i="17"/>
  <c r="AE21" i="17"/>
  <c r="AF66" i="17"/>
  <c r="AE66" i="17"/>
  <c r="AE88" i="17"/>
  <c r="AF88" i="17"/>
  <c r="AE112" i="17"/>
  <c r="AF112" i="17"/>
  <c r="AF130" i="17"/>
  <c r="AE130" i="17"/>
  <c r="AF119" i="17"/>
  <c r="AE119" i="17"/>
  <c r="AF58" i="17"/>
  <c r="AE58" i="17"/>
  <c r="AE104" i="17"/>
  <c r="AF104" i="17"/>
  <c r="AF82" i="17"/>
  <c r="AE82" i="17"/>
  <c r="AF114" i="17"/>
  <c r="AE114" i="17"/>
  <c r="AF53" i="17"/>
  <c r="AE53" i="17"/>
  <c r="AE129" i="17"/>
  <c r="AF129" i="17"/>
  <c r="AE56" i="17"/>
  <c r="AF56" i="17"/>
  <c r="AF131" i="17"/>
  <c r="AE131" i="17"/>
  <c r="AF73" i="17"/>
  <c r="AE73" i="17"/>
  <c r="AE32" i="17"/>
  <c r="AF32" i="17"/>
  <c r="AF19" i="17"/>
  <c r="AE19" i="17"/>
  <c r="AF71" i="17"/>
  <c r="AE71" i="17"/>
  <c r="AF106" i="17"/>
  <c r="AE106" i="17"/>
  <c r="AE70" i="17"/>
  <c r="AF70" i="17"/>
  <c r="AE92" i="17"/>
  <c r="AF92" i="17"/>
  <c r="AE116" i="17"/>
  <c r="AF116" i="17"/>
  <c r="AE28" i="17"/>
  <c r="AF28" i="17"/>
  <c r="AF107" i="17"/>
  <c r="AE107" i="17"/>
  <c r="AF49" i="17"/>
  <c r="AE49" i="17"/>
  <c r="AE126" i="17"/>
  <c r="AF126" i="17"/>
  <c r="AE64" i="17"/>
  <c r="AF64" i="17"/>
  <c r="AF135" i="17"/>
  <c r="AE135" i="17"/>
  <c r="AE84" i="17"/>
  <c r="AF84" i="17"/>
  <c r="AE52" i="17"/>
  <c r="AF52" i="17"/>
  <c r="AE110" i="17"/>
  <c r="AF110" i="17"/>
  <c r="AE41" i="17"/>
  <c r="AF41" i="17"/>
  <c r="AE118" i="17"/>
  <c r="AF118" i="17"/>
  <c r="AB16" i="17"/>
  <c r="AA16" i="17"/>
  <c r="AB36" i="17"/>
  <c r="AA36" i="17"/>
  <c r="AA67" i="17"/>
  <c r="AB67" i="17"/>
  <c r="AA39" i="17"/>
  <c r="AB39" i="17"/>
  <c r="AA111" i="17"/>
  <c r="AB111" i="17"/>
  <c r="AB17" i="17"/>
  <c r="AA17" i="17"/>
  <c r="AB54" i="17"/>
  <c r="AA54" i="17"/>
  <c r="AB77" i="17"/>
  <c r="AA77" i="17"/>
  <c r="AA100" i="17"/>
  <c r="AB100" i="17"/>
  <c r="AA20" i="17"/>
  <c r="AB20" i="17"/>
  <c r="AB40" i="17"/>
  <c r="AA40" i="17"/>
  <c r="AA91" i="17"/>
  <c r="AB91" i="17"/>
  <c r="AA124" i="17"/>
  <c r="AB124" i="17"/>
  <c r="AB42" i="17"/>
  <c r="AA42" i="17"/>
  <c r="AB65" i="17"/>
  <c r="AA65" i="17"/>
  <c r="AB109" i="17"/>
  <c r="AA109" i="17"/>
  <c r="AB134" i="17"/>
  <c r="AA134" i="17"/>
  <c r="AA51" i="17"/>
  <c r="AB51" i="17"/>
  <c r="AA55" i="17"/>
  <c r="AB55" i="17"/>
  <c r="AB98" i="17"/>
  <c r="AA98" i="17"/>
  <c r="AB34" i="17"/>
  <c r="AA34" i="17"/>
  <c r="AA37" i="17"/>
  <c r="AB37" i="17"/>
  <c r="AB81" i="17"/>
  <c r="AA81" i="17"/>
  <c r="AB125" i="17"/>
  <c r="AA125" i="17"/>
  <c r="AA59" i="17"/>
  <c r="AB59" i="17"/>
  <c r="AA47" i="17"/>
  <c r="AB47" i="17"/>
  <c r="AA115" i="17"/>
  <c r="AB115" i="17"/>
  <c r="AB21" i="17"/>
  <c r="AA21" i="17"/>
  <c r="AB66" i="17"/>
  <c r="AA66" i="17"/>
  <c r="AA88" i="17"/>
  <c r="AB88" i="17"/>
  <c r="AA112" i="17"/>
  <c r="AB112" i="17"/>
  <c r="AB130" i="17"/>
  <c r="AA130" i="17"/>
  <c r="AA119" i="17"/>
  <c r="AB119" i="17"/>
  <c r="AB58" i="17"/>
  <c r="AA58" i="17"/>
  <c r="AA104" i="17"/>
  <c r="AB104" i="17"/>
  <c r="AB82" i="17"/>
  <c r="AA82" i="17"/>
  <c r="AB114" i="17"/>
  <c r="AA114" i="17"/>
  <c r="AA53" i="17"/>
  <c r="AB53" i="17"/>
  <c r="AB129" i="17"/>
  <c r="AA129" i="17"/>
  <c r="AB56" i="17"/>
  <c r="AA56" i="17"/>
  <c r="AA131" i="17"/>
  <c r="AB131" i="17"/>
  <c r="AB73" i="17"/>
  <c r="AA73" i="17"/>
  <c r="AA32" i="17"/>
  <c r="AB32" i="17"/>
  <c r="AA19" i="17"/>
  <c r="AB19" i="17"/>
  <c r="AA71" i="17"/>
  <c r="AB71" i="17"/>
  <c r="AB106" i="17"/>
  <c r="AA106" i="17"/>
  <c r="AB70" i="17"/>
  <c r="AA70" i="17"/>
  <c r="AA92" i="17"/>
  <c r="AB92" i="17"/>
  <c r="AB116" i="17"/>
  <c r="AA116" i="17"/>
  <c r="AB28" i="17"/>
  <c r="AA28" i="17"/>
  <c r="AA107" i="17"/>
  <c r="AB107" i="17"/>
  <c r="AB49" i="17"/>
  <c r="AA49" i="17"/>
  <c r="AB126" i="17"/>
  <c r="AA126" i="17"/>
  <c r="AB64" i="17"/>
  <c r="AA64" i="17"/>
  <c r="AA135" i="17"/>
  <c r="AB135" i="17"/>
  <c r="AA84" i="17"/>
  <c r="AB84" i="17"/>
  <c r="AA52" i="17"/>
  <c r="AB52" i="17"/>
  <c r="AB110" i="17"/>
  <c r="AA110" i="17"/>
  <c r="AB41" i="17"/>
  <c r="AA41" i="17"/>
  <c r="AB118" i="17"/>
  <c r="AA118" i="17"/>
  <c r="AA26" i="17"/>
  <c r="AB26" i="17"/>
  <c r="AB44" i="17"/>
  <c r="AA44" i="17"/>
  <c r="AA79" i="17"/>
  <c r="AB79" i="17"/>
  <c r="AA123" i="17"/>
  <c r="AB123" i="17"/>
  <c r="AB22" i="17"/>
  <c r="AA22" i="17"/>
  <c r="AB45" i="17"/>
  <c r="AA45" i="17"/>
  <c r="AB89" i="17"/>
  <c r="AA89" i="17"/>
  <c r="AB122" i="17"/>
  <c r="AA122" i="17"/>
  <c r="AA75" i="17"/>
  <c r="AB75" i="17"/>
  <c r="AA63" i="17"/>
  <c r="AB63" i="17"/>
  <c r="AB102" i="17"/>
  <c r="AA102" i="17"/>
  <c r="AB30" i="17"/>
  <c r="AA30" i="17"/>
  <c r="AB74" i="17"/>
  <c r="AA74" i="17"/>
  <c r="AA96" i="17"/>
  <c r="AB96" i="17"/>
  <c r="AB121" i="17"/>
  <c r="AA121" i="17"/>
  <c r="AB29" i="17"/>
  <c r="AA29" i="17"/>
  <c r="AA33" i="17"/>
  <c r="AB33" i="17"/>
  <c r="AA87" i="17"/>
  <c r="AB87" i="17"/>
  <c r="AA120" i="17"/>
  <c r="AB120" i="17"/>
  <c r="AB46" i="17"/>
  <c r="AA46" i="17"/>
  <c r="AA69" i="17"/>
  <c r="AB69" i="17"/>
  <c r="AB113" i="17"/>
  <c r="AA113" i="17"/>
  <c r="AA23" i="17"/>
  <c r="AB23" i="17"/>
  <c r="AA24" i="17"/>
  <c r="AB24" i="17"/>
  <c r="AA83" i="17"/>
  <c r="AB83" i="17"/>
  <c r="AA128" i="17"/>
  <c r="AB128" i="17"/>
  <c r="AA35" i="17"/>
  <c r="AB35" i="17"/>
  <c r="AA57" i="17"/>
  <c r="AB57" i="17"/>
  <c r="AA101" i="17"/>
  <c r="AB101" i="17"/>
  <c r="AA133" i="17"/>
  <c r="AB133" i="17"/>
  <c r="AB94" i="17"/>
  <c r="AA94" i="17"/>
  <c r="AA27" i="17"/>
  <c r="AB27" i="17"/>
  <c r="AB80" i="17"/>
  <c r="AA80" i="17"/>
  <c r="AA68" i="17"/>
  <c r="AB68" i="17"/>
  <c r="AB86" i="17"/>
  <c r="AA86" i="17"/>
  <c r="AA31" i="17"/>
  <c r="AB31" i="17"/>
  <c r="AB97" i="17"/>
  <c r="AA97" i="17"/>
  <c r="AB90" i="17"/>
  <c r="AA90" i="17"/>
  <c r="AA99" i="17"/>
  <c r="AB99" i="17"/>
  <c r="AB50" i="17"/>
  <c r="AA50" i="17"/>
  <c r="AA117" i="17"/>
  <c r="AB117" i="17"/>
  <c r="AA76" i="17"/>
  <c r="AB76" i="17"/>
  <c r="AB48" i="17"/>
  <c r="AA48" i="17"/>
  <c r="AA95" i="17"/>
  <c r="AB95" i="17"/>
  <c r="AA127" i="17"/>
  <c r="AB127" i="17"/>
  <c r="AB38" i="17"/>
  <c r="AA38" i="17"/>
  <c r="AB61" i="17"/>
  <c r="AA61" i="17"/>
  <c r="AA105" i="17"/>
  <c r="AB105" i="17"/>
  <c r="AA43" i="17"/>
  <c r="AB43" i="17"/>
  <c r="AB72" i="17"/>
  <c r="AA72" i="17"/>
  <c r="AA132" i="17"/>
  <c r="AB132" i="17"/>
  <c r="AB93" i="17"/>
  <c r="AA93" i="17"/>
  <c r="AA60" i="17"/>
  <c r="AB60" i="17"/>
  <c r="AA103" i="17"/>
  <c r="AB103" i="17"/>
  <c r="AB62" i="17"/>
  <c r="AA62" i="17"/>
  <c r="AA108" i="17"/>
  <c r="AB108" i="17"/>
  <c r="AB78" i="17"/>
  <c r="AA78" i="17"/>
  <c r="AB18" i="17"/>
  <c r="AA18" i="17"/>
  <c r="AA85" i="17"/>
  <c r="AB85" i="17"/>
  <c r="S27" i="16"/>
  <c r="O27" i="16"/>
  <c r="N27" i="16"/>
  <c r="O138" i="16"/>
  <c r="N138" i="16"/>
  <c r="M139" i="16"/>
  <c r="Z25" i="17"/>
  <c r="W137" i="17"/>
  <c r="W15" i="17" s="1"/>
  <c r="X15" i="17" s="1"/>
  <c r="Y25" i="17"/>
  <c r="Z136" i="17"/>
  <c r="T137" i="17"/>
  <c r="T15" i="17" s="1"/>
  <c r="U15" i="17" s="1"/>
  <c r="Y136" i="17"/>
  <c r="AE25" i="17" l="1"/>
  <c r="AB25" i="17"/>
  <c r="AA25" i="17"/>
  <c r="AB136" i="17"/>
  <c r="AA136" i="17"/>
  <c r="AE136" i="17"/>
  <c r="Z137" i="17"/>
  <c r="M16" i="16"/>
  <c r="O139" i="16"/>
  <c r="N139" i="16"/>
  <c r="Y137" i="17"/>
  <c r="Y15" i="17" s="1"/>
  <c r="AE137" i="17" l="1"/>
  <c r="AE15" i="17" s="1"/>
  <c r="Z15" i="17"/>
  <c r="AB137" i="17"/>
  <c r="AB15" i="17" s="1"/>
  <c r="AA137" i="17"/>
  <c r="AA15" i="17" s="1"/>
  <c r="O16" i="16"/>
  <c r="N16" i="16"/>
  <c r="R27" i="16" l="1"/>
  <c r="AD25" i="17" l="1"/>
  <c r="AF25" i="17" s="1"/>
  <c r="Q138" i="16"/>
  <c r="S138" i="16" s="1"/>
  <c r="AD136" i="17"/>
  <c r="AF136" i="17" s="1"/>
  <c r="AD137" i="17" l="1"/>
  <c r="R138" i="16"/>
  <c r="Q139" i="16"/>
  <c r="S139" i="16" s="1"/>
  <c r="R139" i="16" l="1"/>
  <c r="AD15" i="17"/>
  <c r="AF137" i="17"/>
  <c r="AF15" i="17" s="1"/>
  <c r="Q16" i="16"/>
  <c r="R16" i="16" l="1"/>
  <c r="S16" i="16"/>
</calcChain>
</file>

<file path=xl/sharedStrings.xml><?xml version="1.0" encoding="utf-8"?>
<sst xmlns="http://schemas.openxmlformats.org/spreadsheetml/2006/main" count="872" uniqueCount="249">
  <si>
    <t>N.p.k.</t>
  </si>
  <si>
    <t>Pašvaldība</t>
  </si>
  <si>
    <t xml:space="preserve">Daugavpils                              </t>
  </si>
  <si>
    <t xml:space="preserve">Jēkabpils                               </t>
  </si>
  <si>
    <t xml:space="preserve">Jelgava                                 </t>
  </si>
  <si>
    <t xml:space="preserve">Jūrmala                                 </t>
  </si>
  <si>
    <t xml:space="preserve">Liepāja                                 </t>
  </si>
  <si>
    <t xml:space="preserve">Rēzekne                                 </t>
  </si>
  <si>
    <t xml:space="preserve">Rīga                                    </t>
  </si>
  <si>
    <t>Valmiera</t>
  </si>
  <si>
    <t xml:space="preserve">Ventspils                               </t>
  </si>
  <si>
    <t>Republikas pilsētas kopā: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</si>
  <si>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</si>
  <si>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</si>
  <si>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</si>
  <si>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</si>
  <si>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</si>
  <si>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</si>
  <si>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</si>
  <si>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</si>
  <si>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 novads</t>
  </si>
  <si>
    <t>Auces novads</t>
  </si>
  <si>
    <t>Ādažu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</si>
  <si>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</si>
  <si>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</si>
  <si>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</si>
  <si>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</si>
  <si>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</si>
  <si>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</si>
  <si>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</si>
  <si>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</si>
  <si>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</si>
  <si>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</si>
  <si>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</si>
  <si>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</si>
  <si>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</si>
  <si>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</si>
  <si>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</si>
  <si>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</si>
  <si>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</si>
  <si>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</si>
  <si>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</si>
  <si>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</si>
  <si>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</si>
  <si>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</si>
  <si>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</si>
  <si>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</si>
  <si>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Inčukalna novads</t>
  </si>
  <si>
    <t>Ilūkstes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</si>
  <si>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</si>
  <si>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</si>
  <si>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</si>
  <si>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</si>
  <si>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</si>
  <si>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</si>
  <si>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</si>
  <si>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</si>
  <si>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</si>
  <si>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</si>
  <si>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</si>
  <si>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</si>
  <si>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</si>
  <si>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</si>
  <si>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</si>
  <si>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</si>
  <si>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</si>
  <si>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</si>
  <si>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</si>
  <si>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</si>
  <si>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</si>
  <si>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</si>
  <si>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</si>
  <si>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</si>
  <si>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</si>
  <si>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</si>
  <si>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</si>
  <si>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</si>
  <si>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</si>
  <si>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</si>
  <si>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</si>
  <si>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</si>
  <si>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</si>
  <si>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</si>
  <si>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</si>
  <si>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</si>
  <si>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</si>
  <si>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</si>
  <si>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</si>
  <si>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</si>
  <si>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</si>
  <si>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</si>
  <si>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</si>
  <si>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</si>
  <si>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</si>
  <si>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Rundāles novads</t>
  </si>
  <si>
    <t>Rūjienas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</si>
  <si>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</si>
  <si>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</si>
  <si>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</si>
  <si>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</si>
  <si>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</si>
  <si>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</si>
  <si>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</si>
  <si>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</si>
  <si>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</si>
  <si>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</si>
  <si>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</si>
  <si>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</si>
  <si>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</si>
  <si>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</si>
  <si>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</si>
  <si>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</si>
  <si>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</si>
  <si>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</si>
  <si>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</si>
  <si>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</si>
  <si>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</si>
  <si>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</si>
  <si>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</si>
  <si>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</si>
  <si>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</si>
  <si>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</si>
  <si>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Novadi kopā:</t>
  </si>
  <si>
    <t>Kopā:</t>
  </si>
  <si>
    <t>Kopā</t>
  </si>
  <si>
    <t>Iedzīvotāju skaits</t>
  </si>
  <si>
    <r>
      <t xml:space="preserve">Vērtētie ieņēmumi, </t>
    </r>
    <r>
      <rPr>
        <b/>
        <i/>
        <sz val="9"/>
        <rFont val="Times New Roman"/>
        <family val="1"/>
        <charset val="186"/>
      </rPr>
      <t>euro</t>
    </r>
  </si>
  <si>
    <t>0-6</t>
  </si>
  <si>
    <t>7-18</t>
  </si>
  <si>
    <t>virs darba spējas vecuma</t>
  </si>
  <si>
    <r>
      <t xml:space="preserve">Vērtētie ieņēmumi uz 1 iedz., </t>
    </r>
    <r>
      <rPr>
        <b/>
        <i/>
        <sz val="9"/>
        <rFont val="Times New Roman"/>
        <family val="1"/>
        <charset val="186"/>
      </rPr>
      <t>euro</t>
    </r>
  </si>
  <si>
    <t>`</t>
  </si>
  <si>
    <t>Pavisam kopā</t>
  </si>
  <si>
    <t>IIN kopā</t>
  </si>
  <si>
    <t>NĪN par ēkām</t>
  </si>
  <si>
    <t>NĪN par inženierbūvēm</t>
  </si>
  <si>
    <t>NĪN par mājokļiem</t>
  </si>
  <si>
    <t>NĪN kopā</t>
  </si>
  <si>
    <t>Vērtētie ieņēmumi kopā</t>
  </si>
  <si>
    <t>IIN ieņēmumi kopā</t>
  </si>
  <si>
    <t>IIN ieņēmumu % pašvaldībām</t>
  </si>
  <si>
    <t>IIN ieņēmumi pašvaldībām</t>
  </si>
  <si>
    <t>Īpatsvara koeficients kopējos sadales kontā ieskaitītajos nodokļa ieņēmumos (%)</t>
  </si>
  <si>
    <t>Valsts ieņēmumu dienests</t>
  </si>
  <si>
    <t>ATVK kods</t>
  </si>
  <si>
    <t>804400</t>
  </si>
  <si>
    <t>804900</t>
  </si>
  <si>
    <t>800600</t>
  </si>
  <si>
    <t>805200</t>
  </si>
  <si>
    <t>806000</t>
  </si>
  <si>
    <t>801800</t>
  </si>
  <si>
    <t>806900</t>
  </si>
  <si>
    <t>800800</t>
  </si>
  <si>
    <t>807400</t>
  </si>
  <si>
    <t>807600</t>
  </si>
  <si>
    <t>801000</t>
  </si>
  <si>
    <t>808400</t>
  </si>
  <si>
    <t>801200</t>
  </si>
  <si>
    <t>801400</t>
  </si>
  <si>
    <t>809200</t>
  </si>
  <si>
    <t>801601</t>
  </si>
  <si>
    <t>809600</t>
  </si>
  <si>
    <t>Bērni no 0-6 gadiem</t>
  </si>
  <si>
    <t>Bērni un jaunieši no 7-18 gadiem</t>
  </si>
  <si>
    <t>Iedzīvotāji virs darbspējas vecuma</t>
  </si>
  <si>
    <t>* Pašvaldību finanšu izlīdzināšanas likuma 5.panta otrā daļa: "(2) Iedzīvotāju ienākuma nodokļa prognozēto ieņēmumu sadalījumu starp pašvaldībām Finanšu ministrija veic atbilstoši faktiskajai nodokļu izpildei gadā pirms valsts budžeta sagatavošanas gada, aprēķinot attiecīgos pašvaldību iedzīvotāju ienākuma nodokļa prognozēto ieņēmumu īpatsvarus."</t>
  </si>
  <si>
    <t>Pārskata periodā ieturētās  IIN summas  (pēc pārskatiem)</t>
  </si>
  <si>
    <t>Pēc pārskatiem iemaksātās IIN summas</t>
  </si>
  <si>
    <t>Atmaksātais IIN pēc gada ienākumu deklarāciju datiem</t>
  </si>
  <si>
    <r>
      <t>Faktiski iemaksātās IIN summas - IIN atmaksas pēc gada ienākumu deklarācijām</t>
    </r>
    <r>
      <rPr>
        <sz val="11"/>
        <rFont val="Times New Roman"/>
        <family val="1"/>
        <charset val="186"/>
      </rPr>
      <t xml:space="preserve"> </t>
    </r>
    <r>
      <rPr>
        <i/>
        <sz val="11"/>
        <rFont val="Times New Roman"/>
        <family val="1"/>
        <charset val="186"/>
      </rPr>
      <t>(IIN summa, kuru izmanto pašvaldības īpatsvara koeficienta aprēķinā)</t>
    </r>
  </si>
  <si>
    <t>Starpība starp deklarētajām IIN summām un faktiski iemaksātajām, euro</t>
  </si>
  <si>
    <t>Daugavpils</t>
  </si>
  <si>
    <t>Jēkabpils</t>
  </si>
  <si>
    <t>Rīga</t>
  </si>
  <si>
    <t>Ventspils</t>
  </si>
  <si>
    <t>Jelgava</t>
  </si>
  <si>
    <t>Jūrmala</t>
  </si>
  <si>
    <t>Liepāja</t>
  </si>
  <si>
    <t>Rēzekne</t>
  </si>
  <si>
    <t>Administratīvāsteritorijasnosaukums</t>
  </si>
  <si>
    <t>Valsts budžeta dotācija</t>
  </si>
  <si>
    <t>Pašvaldību izdevumus raksturojošie kritēriji</t>
  </si>
  <si>
    <t>Bērni vecumā līdz 6 gadiem</t>
  </si>
  <si>
    <t>Bērnu un jaunieši vecumā no 7 līdz 18 gadiem</t>
  </si>
  <si>
    <t>Darbspējas vecumu pārsniegušie iedzīvotāji</t>
  </si>
  <si>
    <r>
      <t>Pašvaldības teritorijas platība km</t>
    </r>
    <r>
      <rPr>
        <vertAlign val="superscript"/>
        <sz val="12"/>
        <rFont val="Times New Roman"/>
        <family val="1"/>
        <charset val="186"/>
      </rPr>
      <t>2</t>
    </r>
  </si>
  <si>
    <t>Izlīdzināmo vienību skaits par katru kritērija vienību</t>
  </si>
  <si>
    <t>Teritorijas platība km2</t>
  </si>
  <si>
    <t>Izlīdzināmo vienību skaits</t>
  </si>
  <si>
    <t>Vērtētie ieņēmumi uz 1 izlīdzināmo vienību</t>
  </si>
  <si>
    <t xml:space="preserve">Iemaksas (-) PFIF un dotācijas no PFIF (+) </t>
  </si>
  <si>
    <t>Euro</t>
  </si>
  <si>
    <t>Vidējie vērtētie ieņēmumi uz vienu izlīdzināmo vienību valstī</t>
  </si>
  <si>
    <t>Augstākie vērtētie ieņēmumi uz vienu izlīdzināmo vienību valstī</t>
  </si>
  <si>
    <t>Vērtētie ieņēmumi pēc izlīdzināšanas</t>
  </si>
  <si>
    <t>Starpība starp vērtēt. ieņēm. uz 1 izlīdzin. vien. un vidējiem vērtēt. ieņēm. uz 1 izlīdzin. vien.</t>
  </si>
  <si>
    <t xml:space="preserve">Ieņēmumu pārdale uz 1 izlīdzin. vien. pie dziļuma koeficienta 0,6 </t>
  </si>
  <si>
    <t xml:space="preserve">Nepieciešamā summa līdz max ieņēm. uz 1 izlīdzin. vien. </t>
  </si>
  <si>
    <t>Sadales  koeficients:</t>
  </si>
  <si>
    <t>VB dotācija (+)</t>
  </si>
  <si>
    <t>Ieņēmumi pēc pašvaldību ieņēmumu savstarpējās pārdales kopā</t>
  </si>
  <si>
    <t>Ieņēmumi pēc VB dotācijas sadales kopā</t>
  </si>
  <si>
    <t xml:space="preserve"> Iemaksas (-) PFIF un dotācijas no PFIF (+) KOPĀ</t>
  </si>
  <si>
    <t>VB dotācijas sadale</t>
  </si>
  <si>
    <t>Rezultāts</t>
  </si>
  <si>
    <t>euro</t>
  </si>
  <si>
    <t>%</t>
  </si>
  <si>
    <t>Apes novads</t>
  </si>
  <si>
    <t>Izejas dati</t>
  </si>
  <si>
    <t>Ieņēmumi pēc pašvaldību ieņēmumu savstarpējās pārdales kopā uz 1 izlīdzināmo vien.</t>
  </si>
  <si>
    <t>Pašvaldību ieņēmumu pārdale</t>
  </si>
  <si>
    <t>Pašvaldību rīcībā paliekošie ieņēmumi uz 1 izlīdzināmo vien.</t>
  </si>
  <si>
    <t>Ieņēmumi pēc 60% vērtēto ieņēmumu savstarpējās pārdales</t>
  </si>
  <si>
    <t>Ieņēmumi pēc 60% vērtēto ieņēmumu savstarpējās pārdales uz 1 izlīdzināmo vien.</t>
  </si>
  <si>
    <r>
      <rPr>
        <b/>
        <sz val="9"/>
        <color rgb="FFFF0000"/>
        <rFont val="Times New Roman"/>
        <family val="1"/>
        <charset val="186"/>
      </rPr>
      <t>40%</t>
    </r>
    <r>
      <rPr>
        <b/>
        <sz val="9"/>
        <rFont val="Times New Roman"/>
        <family val="1"/>
        <charset val="186"/>
      </rPr>
      <t xml:space="preserve"> no vērētajiem ieņēmumiem, </t>
    </r>
    <r>
      <rPr>
        <b/>
        <sz val="9"/>
        <color rgb="FFFF0000"/>
        <rFont val="Times New Roman"/>
        <family val="1"/>
        <charset val="186"/>
      </rPr>
      <t>kas paliek pašvaldības rīcībā</t>
    </r>
  </si>
  <si>
    <t>VB dotācija uz 1 izlīdzināmo vien.</t>
  </si>
  <si>
    <t>Priekuļu novads</t>
  </si>
  <si>
    <t>Vērtētie ieņēmumi pēc izlīdzināšanas  uz 1 iedz.</t>
  </si>
  <si>
    <t>Vērtētie ieņēmumi pēc izlīdzināšanas uz 1 izlīdzināmo vienību</t>
  </si>
  <si>
    <r>
      <t xml:space="preserve">Vērtētie ieņēmumi uz 1 iedz., </t>
    </r>
    <r>
      <rPr>
        <i/>
        <sz val="9"/>
        <rFont val="Times New Roman"/>
        <family val="1"/>
        <charset val="186"/>
      </rPr>
      <t>euro</t>
    </r>
  </si>
  <si>
    <r>
      <rPr>
        <sz val="9"/>
        <color rgb="FFFF0000"/>
        <rFont val="Times New Roman"/>
        <family val="1"/>
        <charset val="186"/>
      </rPr>
      <t>60%</t>
    </r>
    <r>
      <rPr>
        <sz val="9"/>
        <rFont val="Times New Roman"/>
        <family val="1"/>
        <charset val="186"/>
      </rPr>
      <t xml:space="preserve"> no vērētajiem ieņēmumiem, </t>
    </r>
    <r>
      <rPr>
        <sz val="9"/>
        <color rgb="FFFF0000"/>
        <rFont val="Times New Roman"/>
        <family val="1"/>
        <charset val="186"/>
      </rPr>
      <t xml:space="preserve">kas savstarpēji tiek pārdalīti </t>
    </r>
  </si>
  <si>
    <t xml:space="preserve">NĪN par zemi </t>
  </si>
  <si>
    <t xml:space="preserve">Rēzekne </t>
  </si>
  <si>
    <t xml:space="preserve">Ventspils </t>
  </si>
  <si>
    <t xml:space="preserve">Jūrmala </t>
  </si>
  <si>
    <t xml:space="preserve">Liepāja </t>
  </si>
  <si>
    <t xml:space="preserve">Rīga </t>
  </si>
  <si>
    <t xml:space="preserve">VB speciālā dotācija </t>
  </si>
  <si>
    <t>VB speciālā dotācija</t>
  </si>
  <si>
    <t xml:space="preserve">IIN + VB speciālā dotācija </t>
  </si>
  <si>
    <t>Nodokļu pārvalde (informācija atjaunota 2018.gada 30.augusts)</t>
  </si>
  <si>
    <r>
      <t xml:space="preserve">Informācija par 2017.gadā ieturēto un iemaksāto iedzīvotāju ienākuma nodokļa (IIN) summu sadalījumu republikas administratīvajām teritorijām, 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 xml:space="preserve"> </t>
    </r>
  </si>
  <si>
    <r>
      <t xml:space="preserve">T.sk. atmaksas pēc gada ienākumu deklarāciju datiem </t>
    </r>
    <r>
      <rPr>
        <i/>
        <sz val="11"/>
        <rFont val="Times New Roman"/>
        <family val="1"/>
        <charset val="186"/>
      </rPr>
      <t>(saistītas ar diferencēto neapliekamo minimumu)</t>
    </r>
  </si>
  <si>
    <r>
      <t xml:space="preserve">Atmaksātais IIN  pēc gada ienākumu deklarāciju datiem </t>
    </r>
    <r>
      <rPr>
        <b/>
        <u/>
        <sz val="11"/>
        <rFont val="Times New Roman"/>
        <family val="1"/>
        <charset val="186"/>
      </rPr>
      <t>bez IIN atmaksām, kas saistītas ar diferencēto neapliekamo minimumu</t>
    </r>
    <r>
      <rPr>
        <b/>
        <sz val="11"/>
        <rFont val="Times New Roman"/>
        <family val="1"/>
        <charset val="186"/>
      </rPr>
      <t xml:space="preserve"> </t>
    </r>
  </si>
  <si>
    <t>Pašvaldības īpatsvara koeficients kopējos sadales kontā ieskaitītajos IIN ieņēmumos 2019.gadā (%)*</t>
  </si>
  <si>
    <t>Īpatsvara koeficienti kopējos sadales kontā ieskaitītajos IIN ieņēmumos 2019.gadā un IIN ieņēmumu prognoze (kopā ar valsts budžeta speciālo dotāciju) 2019.gadam PFI aprēķinā</t>
  </si>
  <si>
    <t>7 = 5 - 6</t>
  </si>
  <si>
    <t>8 = 4 - 7</t>
  </si>
  <si>
    <r>
      <t xml:space="preserve">Iedzīvotāju skaits un struktūra 2019.gada PFI aprēķinam </t>
    </r>
    <r>
      <rPr>
        <sz val="14"/>
        <rFont val="Times New Roman"/>
        <family val="1"/>
        <charset val="186"/>
      </rPr>
      <t>(PMLP dati uz 01.01.2018.)</t>
    </r>
  </si>
  <si>
    <r>
      <t>Vērtēto ieņēmumu prognozes 2019.gadā (</t>
    </r>
    <r>
      <rPr>
        <b/>
        <i/>
        <sz val="14"/>
        <color indexed="10"/>
        <rFont val="Times New Roman"/>
        <family val="1"/>
        <charset val="186"/>
      </rPr>
      <t>euro</t>
    </r>
    <r>
      <rPr>
        <b/>
        <sz val="14"/>
        <color indexed="10"/>
        <rFont val="Times New Roman"/>
        <family val="1"/>
        <charset val="186"/>
      </rPr>
      <t>)</t>
    </r>
  </si>
  <si>
    <t>Salīdzinājumā ar 2018.gadu</t>
  </si>
  <si>
    <r>
      <t xml:space="preserve">Provizoriskais pašvaldību finanšu izlīdzināšanas aprēķins 2019.gadam, </t>
    </r>
    <r>
      <rPr>
        <b/>
        <i/>
        <sz val="16"/>
        <color rgb="FFFF0000"/>
        <rFont val="Times New Roman"/>
        <family val="1"/>
        <charset val="186"/>
      </rPr>
      <t>euro</t>
    </r>
    <r>
      <rPr>
        <b/>
        <i/>
        <sz val="16"/>
        <rFont val="Times New Roman"/>
        <family val="1"/>
        <charset val="186"/>
      </rPr>
      <t xml:space="preserve"> </t>
    </r>
  </si>
  <si>
    <r>
      <t xml:space="preserve">Provizoriskais pašvaldību finanšu izlīdzināšanas aprēķins 2019.gadam, </t>
    </r>
    <r>
      <rPr>
        <b/>
        <i/>
        <sz val="16"/>
        <color rgb="FFFF0000"/>
        <rFont val="Times New Roman"/>
        <family val="1"/>
        <charset val="186"/>
      </rPr>
      <t xml:space="preserve">euro </t>
    </r>
  </si>
  <si>
    <r>
      <t xml:space="preserve">Dati par iemaksāto IIN un atmaksātajām IIN summām </t>
    </r>
    <r>
      <rPr>
        <sz val="12"/>
        <color rgb="FF0000FF"/>
        <rFont val="Times New Roman"/>
        <family val="1"/>
        <charset val="186"/>
      </rPr>
      <t>2017.gadā</t>
    </r>
  </si>
  <si>
    <t>Vērtētie ieņēmumi pēc izlīdzināšanas 2018.gadā (2018.gada PFI aprēķins)</t>
  </si>
  <si>
    <t>Plānotie ieņēmumi pēc izlīdzināšanas 2019 / 2018</t>
  </si>
  <si>
    <r>
      <t xml:space="preserve">IIN kopā, </t>
    </r>
    <r>
      <rPr>
        <b/>
        <i/>
        <sz val="12"/>
        <rFont val="Times New Roman"/>
        <family val="1"/>
        <charset val="186"/>
      </rPr>
      <t>euro</t>
    </r>
  </si>
  <si>
    <t>Piezīme: Valsts budžeta speciālā dotācija 2019.gadā: 104,19 milj. euro. 50% dotācijas (52,09 milj. euro) integrēti PFI sistēmā pēc iedzīvotāju ienākuma nodokļa sadales principiem. 50% dotācijas (52,09 milj. euro) iepludināti pašvaldību finanšu izlīdzināšanas fondā, to palielinot līdz 87,92 milj. euro.</t>
  </si>
  <si>
    <t>Iedzīvotāju skaits uz 01.01.2018.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</si>
</sst>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0.00000000"/>
    <numFmt numFmtId="165" formatCode="#,##0_ ;\-#,##0\ "/>
    <numFmt numFmtId="166" formatCode="#,##0.0"/>
    <numFmt numFmtId="167" formatCode="#,###,###.0"/>
    <numFmt numFmtId="168" formatCode="0.0"/>
    <numFmt numFmtId="169" formatCode="0.000"/>
    <numFmt numFmtId="170" formatCode="0&quot;.&quot;0"/>
    <numFmt numFmtId="171" formatCode="_-* #,##0.00\ _L_s_-;\-* #,##0.00\ _L_s_-;_-* &quot;-&quot;??\ _L_s_-;_-@_-"/>
    <numFmt numFmtId="172" formatCode="0.0%"/>
    <numFmt numFmtId="173" formatCode="_-* #,##0.00\ _€_-;\-* #,##0.00\ _€_-;_-* &quot;-&quot;??\ _€_-;_-@_-"/>
  </numFmts>
  <fonts count="138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10"/>
      <name val="Times New Roman"/>
      <family val="1"/>
      <charset val="186"/>
    </font>
    <font>
      <b/>
      <sz val="9"/>
      <name val="Times New Roman"/>
      <family val="1"/>
    </font>
    <font>
      <sz val="10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i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0"/>
      <name val="Arial"/>
      <family val="2"/>
      <charset val="186"/>
    </font>
    <font>
      <b/>
      <sz val="14"/>
      <color indexed="10"/>
      <name val="Times New Roman"/>
      <family val="1"/>
      <charset val="186"/>
    </font>
    <font>
      <b/>
      <i/>
      <sz val="14"/>
      <color indexed="10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9"/>
      <color rgb="FFFF000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6"/>
      <color rgb="FFFF0000"/>
      <name val="Times New Roman"/>
      <family val="1"/>
      <charset val="186"/>
    </font>
    <font>
      <sz val="12"/>
      <color rgb="FF0000FF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9"/>
      <color rgb="FF0000FF"/>
      <name val="Times New Roman"/>
      <family val="1"/>
      <charset val="186"/>
    </font>
    <font>
      <i/>
      <sz val="10"/>
      <color rgb="FF0000FF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name val="BaltHelvetica"/>
    </font>
    <font>
      <sz val="12"/>
      <color theme="1"/>
      <name val="Times New Roman"/>
      <family val="2"/>
      <charset val="186"/>
    </font>
    <font>
      <sz val="10"/>
      <name val="BaltOptima"/>
      <charset val="186"/>
    </font>
    <font>
      <sz val="8"/>
      <name val="BaltGaramond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86"/>
    </font>
    <font>
      <sz val="10"/>
      <color indexed="9"/>
      <name val="Arial"/>
      <family val="2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8"/>
      <name val="BaltTimesRoman"/>
      <charset val="186"/>
    </font>
    <font>
      <sz val="10"/>
      <name val="BaltGaramond"/>
      <family val="2"/>
    </font>
    <font>
      <b/>
      <sz val="11"/>
      <color indexed="8"/>
      <name val="Calibri"/>
      <family val="2"/>
    </font>
    <font>
      <sz val="10"/>
      <name val="BaltGaramond"/>
      <family val="2"/>
      <charset val="186"/>
    </font>
    <font>
      <i/>
      <sz val="10"/>
      <color indexed="23"/>
      <name val="Arial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  <charset val="186"/>
    </font>
    <font>
      <u/>
      <sz val="8"/>
      <color indexed="12"/>
      <name val="BaltTimesRoman"/>
      <charset val="186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0"/>
      <color indexed="8"/>
      <name val="Arial"/>
      <family val="2"/>
      <charset val="186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  <charset val="186"/>
    </font>
    <font>
      <b/>
      <sz val="12"/>
      <color indexed="8"/>
      <name val="Arial"/>
      <family val="2"/>
      <charset val="186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Times New Roman"/>
      <family val="1"/>
      <charset val="186"/>
    </font>
    <font>
      <sz val="19"/>
      <color indexed="48"/>
      <name val="Arial"/>
      <family val="2"/>
      <charset val="186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b/>
      <sz val="18"/>
      <color indexed="56"/>
      <name val="Cambria"/>
      <family val="2"/>
      <charset val="186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11"/>
      <name val="BaltOptima"/>
      <charset val="186"/>
    </font>
    <font>
      <sz val="12"/>
      <color indexed="8"/>
      <name val="Times New Roman"/>
      <family val="2"/>
      <charset val="186"/>
    </font>
    <font>
      <b/>
      <sz val="11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rgb="FF0000FF"/>
      <name val="Times New Roman"/>
      <family val="1"/>
      <charset val="186"/>
    </font>
    <font>
      <i/>
      <sz val="10"/>
      <color rgb="FF0000FF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b/>
      <i/>
      <sz val="9"/>
      <color rgb="FF0000FF"/>
      <name val="Times New Roman"/>
      <family val="1"/>
      <charset val="186"/>
    </font>
    <font>
      <b/>
      <sz val="9"/>
      <color rgb="FF0000FF"/>
      <name val="Times New Roman"/>
      <family val="1"/>
    </font>
    <font>
      <b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4"/>
      <color rgb="FFFF0000"/>
      <name val="Arial"/>
      <family val="2"/>
      <charset val="186"/>
    </font>
    <font>
      <i/>
      <sz val="9"/>
      <name val="Times New Roman"/>
      <family val="1"/>
      <charset val="186"/>
    </font>
    <font>
      <b/>
      <i/>
      <sz val="9"/>
      <name val="Times New Roman"/>
      <family val="1"/>
    </font>
    <font>
      <b/>
      <i/>
      <sz val="16"/>
      <color rgb="FFFF0000"/>
      <name val="Times New Roman"/>
      <family val="1"/>
      <charset val="186"/>
    </font>
    <font>
      <b/>
      <i/>
      <sz val="16"/>
      <name val="Times New Roman"/>
      <family val="1"/>
      <charset val="186"/>
    </font>
    <font>
      <b/>
      <sz val="10"/>
      <color rgb="FF0000FF"/>
      <name val="Arial"/>
      <family val="2"/>
      <charset val="186"/>
    </font>
    <font>
      <sz val="11"/>
      <color rgb="FF000000"/>
      <name val="Calibri"/>
      <family val="2"/>
      <charset val="186"/>
    </font>
    <font>
      <sz val="14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2"/>
      <name val="Arial"/>
      <family val="2"/>
      <charset val="186"/>
    </font>
    <font>
      <b/>
      <sz val="12"/>
      <color rgb="FFFF0000"/>
      <name val="Times New Roman"/>
      <family val="1"/>
      <charset val="186"/>
    </font>
    <font>
      <sz val="14"/>
      <color rgb="FF000000"/>
      <name val="Dutch TL"/>
      <family val="1"/>
      <charset val="186"/>
    </font>
    <font>
      <sz val="14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u/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9"/>
      <color rgb="FF0000FF"/>
      <name val="Times New Roman"/>
      <family val="1"/>
      <charset val="186"/>
    </font>
    <font>
      <b/>
      <i/>
      <sz val="12"/>
      <name val="Times New Roman"/>
      <family val="1"/>
      <charset val="186"/>
    </font>
  </fonts>
  <fills count="8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1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rgb="FF7030A0"/>
      </right>
      <top/>
      <bottom/>
      <diagonal/>
    </border>
    <border>
      <left style="hair">
        <color indexed="64"/>
      </left>
      <right style="medium">
        <color rgb="FF7030A0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7030A0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rgb="FF7030A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7030A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rgb="FF7030A0"/>
      </right>
      <top/>
      <bottom style="hair">
        <color indexed="64"/>
      </bottom>
      <diagonal/>
    </border>
    <border>
      <left style="medium">
        <color rgb="FF7030A0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 style="hair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rgb="FF7030A0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theme="1"/>
      </right>
      <top style="medium">
        <color indexed="64"/>
      </top>
      <bottom style="hair">
        <color auto="1"/>
      </bottom>
      <diagonal/>
    </border>
    <border>
      <left style="medium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 style="medium">
        <color theme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theme="1"/>
      </right>
      <top style="thin">
        <color auto="1"/>
      </top>
      <bottom style="hair">
        <color auto="1"/>
      </bottom>
      <diagonal/>
    </border>
    <border>
      <left style="medium">
        <color theme="1"/>
      </left>
      <right style="hair">
        <color auto="1"/>
      </right>
      <top style="hair">
        <color auto="1"/>
      </top>
      <bottom style="hair">
        <color theme="1"/>
      </bottom>
      <diagonal/>
    </border>
    <border>
      <left style="hair">
        <color auto="1"/>
      </left>
      <right style="medium">
        <color theme="1"/>
      </right>
      <top style="hair">
        <color auto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medium">
        <color rgb="FF7030A0"/>
      </right>
      <top style="hair">
        <color indexed="64"/>
      </top>
      <bottom/>
      <diagonal/>
    </border>
    <border>
      <left style="medium">
        <color rgb="FF7030A0"/>
      </left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theme="1"/>
      </right>
      <top style="hair">
        <color indexed="64"/>
      </top>
      <bottom/>
      <diagonal/>
    </border>
    <border>
      <left style="hair">
        <color theme="1"/>
      </left>
      <right style="medium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971">
    <xf numFmtId="0" fontId="0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13" fillId="0" borderId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8" fillId="0" borderId="0"/>
    <xf numFmtId="2" fontId="39" fillId="0" borderId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1" fillId="14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1" fillId="14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1" fillId="21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22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3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24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5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36" borderId="0" applyNumberFormat="0" applyBorder="0" applyAlignment="0" applyProtection="0"/>
    <xf numFmtId="0" fontId="44" fillId="41" borderId="0" applyNumberFormat="0" applyBorder="0" applyAlignment="0" applyProtection="0"/>
    <xf numFmtId="0" fontId="45" fillId="29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4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4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6" borderId="0" applyNumberFormat="0" applyBorder="0" applyAlignment="0" applyProtection="0"/>
    <xf numFmtId="0" fontId="44" fillId="34" borderId="0" applyNumberFormat="0" applyBorder="0" applyAlignment="0" applyProtection="0"/>
    <xf numFmtId="0" fontId="44" fillId="29" borderId="0" applyNumberFormat="0" applyBorder="0" applyAlignment="0" applyProtection="0"/>
    <xf numFmtId="0" fontId="44" fillId="37" borderId="0" applyNumberFormat="0" applyBorder="0" applyAlignment="0" applyProtection="0"/>
    <xf numFmtId="0" fontId="45" fillId="29" borderId="0" applyNumberFormat="0" applyBorder="0" applyAlignment="0" applyProtection="0"/>
    <xf numFmtId="0" fontId="45" fillId="36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4" fillId="26" borderId="0" applyNumberFormat="0" applyBorder="0" applyAlignment="0" applyProtection="0"/>
    <xf numFmtId="0" fontId="44" fillId="39" borderId="0" applyNumberFormat="0" applyBorder="0" applyAlignment="0" applyProtection="0"/>
    <xf numFmtId="0" fontId="44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31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31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31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35" borderId="0" applyNumberFormat="0" applyBorder="0" applyAlignment="0" applyProtection="0"/>
    <xf numFmtId="0" fontId="44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7" fillId="47" borderId="0" applyNumberFormat="0" applyBorder="0" applyAlignment="0" applyProtection="0"/>
    <xf numFmtId="0" fontId="46" fillId="35" borderId="0" applyNumberFormat="0" applyBorder="0" applyAlignment="0" applyProtection="0"/>
    <xf numFmtId="0" fontId="48" fillId="52" borderId="25" applyNumberFormat="0" applyAlignment="0" applyProtection="0"/>
    <xf numFmtId="0" fontId="48" fillId="52" borderId="25" applyNumberFormat="0" applyAlignment="0" applyProtection="0"/>
    <xf numFmtId="0" fontId="48" fillId="52" borderId="25" applyNumberFormat="0" applyAlignment="0" applyProtection="0"/>
    <xf numFmtId="0" fontId="49" fillId="53" borderId="26" applyNumberFormat="0" applyAlignment="0" applyProtection="0"/>
    <xf numFmtId="0" fontId="48" fillId="52" borderId="25" applyNumberFormat="0" applyAlignment="0" applyProtection="0"/>
    <xf numFmtId="0" fontId="50" fillId="37" borderId="27" applyNumberFormat="0" applyAlignment="0" applyProtection="0"/>
    <xf numFmtId="0" fontId="50" fillId="37" borderId="27" applyNumberFormat="0" applyAlignment="0" applyProtection="0"/>
    <xf numFmtId="0" fontId="50" fillId="45" borderId="27" applyNumberFormat="0" applyAlignment="0" applyProtection="0"/>
    <xf numFmtId="0" fontId="50" fillId="37" borderId="27" applyNumberFormat="0" applyAlignment="0" applyProtection="0"/>
    <xf numFmtId="167" fontId="51" fillId="0" borderId="0" applyFont="0" applyFill="0" applyBorder="0" applyAlignment="0" applyProtection="0"/>
    <xf numFmtId="1" fontId="52" fillId="0" borderId="0">
      <alignment horizontal="center" vertical="center"/>
      <protection locked="0"/>
    </xf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168" fontId="52" fillId="0" borderId="0" applyBorder="0" applyAlignment="0" applyProtection="0"/>
    <xf numFmtId="168" fontId="52" fillId="0" borderId="0" applyBorder="0" applyAlignment="0" applyProtection="0"/>
    <xf numFmtId="168" fontId="54" fillId="0" borderId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44" fillId="41" borderId="0" applyNumberFormat="0" applyBorder="0" applyAlignment="0" applyProtection="0"/>
    <xf numFmtId="0" fontId="57" fillId="59" borderId="0" applyNumberFormat="0" applyBorder="0" applyAlignment="0" applyProtection="0"/>
    <xf numFmtId="0" fontId="58" fillId="0" borderId="28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30" applyNumberFormat="0" applyFill="0" applyAlignment="0" applyProtection="0"/>
    <xf numFmtId="0" fontId="59" fillId="0" borderId="29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2" applyNumberFormat="0" applyFill="0" applyAlignment="0" applyProtection="0"/>
    <xf numFmtId="0" fontId="60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48" borderId="25" applyNumberFormat="0" applyAlignment="0" applyProtection="0"/>
    <xf numFmtId="0" fontId="63" fillId="48" borderId="25" applyNumberFormat="0" applyAlignment="0" applyProtection="0"/>
    <xf numFmtId="0" fontId="63" fillId="48" borderId="25" applyNumberFormat="0" applyAlignment="0" applyProtection="0"/>
    <xf numFmtId="0" fontId="63" fillId="48" borderId="26" applyNumberFormat="0" applyAlignment="0" applyProtection="0"/>
    <xf numFmtId="0" fontId="63" fillId="48" borderId="25" applyNumberFormat="0" applyAlignment="0" applyProtection="0"/>
    <xf numFmtId="169" fontId="52" fillId="60" borderId="0"/>
    <xf numFmtId="169" fontId="52" fillId="60" borderId="0"/>
    <xf numFmtId="169" fontId="54" fillId="60" borderId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57" fillId="0" borderId="34" applyNumberFormat="0" applyFill="0" applyAlignment="0" applyProtection="0"/>
    <xf numFmtId="0" fontId="64" fillId="0" borderId="33" applyNumberFormat="0" applyFill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57" fillId="48" borderId="0" applyNumberFormat="0" applyBorder="0" applyAlignment="0" applyProtection="0"/>
    <xf numFmtId="0" fontId="65" fillId="4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23" fillId="0" borderId="0"/>
    <xf numFmtId="0" fontId="13" fillId="0" borderId="0"/>
    <xf numFmtId="0" fontId="6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7" borderId="35" applyNumberFormat="0" applyFont="0" applyAlignment="0" applyProtection="0"/>
    <xf numFmtId="0" fontId="13" fillId="47" borderId="35" applyNumberFormat="0" applyFont="0" applyAlignment="0" applyProtection="0"/>
    <xf numFmtId="0" fontId="13" fillId="47" borderId="35" applyNumberFormat="0" applyFont="0" applyAlignment="0" applyProtection="0"/>
    <xf numFmtId="0" fontId="13" fillId="47" borderId="35" applyNumberFormat="0" applyFont="0" applyAlignment="0" applyProtection="0"/>
    <xf numFmtId="0" fontId="9" fillId="47" borderId="26" applyNumberFormat="0" applyFont="0" applyAlignment="0" applyProtection="0"/>
    <xf numFmtId="0" fontId="13" fillId="47" borderId="35" applyNumberFormat="0" applyFont="0" applyAlignment="0" applyProtection="0"/>
    <xf numFmtId="0" fontId="13" fillId="47" borderId="35" applyNumberFormat="0" applyFont="0" applyAlignment="0" applyProtection="0"/>
    <xf numFmtId="0" fontId="13" fillId="47" borderId="35" applyNumberFormat="0" applyFont="0" applyAlignment="0" applyProtection="0"/>
    <xf numFmtId="0" fontId="13" fillId="47" borderId="35" applyNumberFormat="0" applyFont="0" applyAlignment="0" applyProtection="0"/>
    <xf numFmtId="0" fontId="68" fillId="52" borderId="36" applyNumberFormat="0" applyAlignment="0" applyProtection="0"/>
    <xf numFmtId="0" fontId="68" fillId="52" borderId="36" applyNumberFormat="0" applyAlignment="0" applyProtection="0"/>
    <xf numFmtId="0" fontId="68" fillId="53" borderId="36" applyNumberFormat="0" applyAlignment="0" applyProtection="0"/>
    <xf numFmtId="0" fontId="68" fillId="52" borderId="36" applyNumberFormat="0" applyAlignment="0" applyProtection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68" fontId="52" fillId="61" borderId="0" applyBorder="0" applyProtection="0"/>
    <xf numFmtId="168" fontId="54" fillId="61" borderId="0" applyBorder="0" applyProtection="0"/>
    <xf numFmtId="168" fontId="52" fillId="61" borderId="0" applyBorder="0" applyProtection="0"/>
    <xf numFmtId="168" fontId="52" fillId="61" borderId="0" applyBorder="0" applyProtection="0"/>
    <xf numFmtId="168" fontId="52" fillId="61" borderId="0" applyBorder="0" applyProtection="0"/>
    <xf numFmtId="168" fontId="52" fillId="61" borderId="0" applyBorder="0" applyProtection="0"/>
    <xf numFmtId="0" fontId="13" fillId="0" borderId="0"/>
    <xf numFmtId="4" fontId="69" fillId="62" borderId="37" applyNumberFormat="0" applyProtection="0">
      <alignment vertical="center"/>
    </xf>
    <xf numFmtId="4" fontId="69" fillId="62" borderId="37" applyNumberFormat="0" applyProtection="0">
      <alignment vertical="center"/>
    </xf>
    <xf numFmtId="4" fontId="69" fillId="62" borderId="37" applyNumberFormat="0" applyProtection="0">
      <alignment vertical="center"/>
    </xf>
    <xf numFmtId="4" fontId="70" fillId="62" borderId="26" applyNumberFormat="0" applyProtection="0">
      <alignment vertical="center"/>
    </xf>
    <xf numFmtId="4" fontId="71" fillId="63" borderId="1" applyNumberFormat="0" applyProtection="0">
      <alignment vertical="center"/>
    </xf>
    <xf numFmtId="4" fontId="69" fillId="62" borderId="37" applyNumberFormat="0" applyProtection="0">
      <alignment vertical="center"/>
    </xf>
    <xf numFmtId="0" fontId="13" fillId="0" borderId="0"/>
    <xf numFmtId="0" fontId="13" fillId="0" borderId="0"/>
    <xf numFmtId="4" fontId="72" fillId="62" borderId="37" applyNumberFormat="0" applyProtection="0">
      <alignment vertical="center"/>
    </xf>
    <xf numFmtId="4" fontId="72" fillId="62" borderId="37" applyNumberFormat="0" applyProtection="0">
      <alignment vertical="center"/>
    </xf>
    <xf numFmtId="4" fontId="72" fillId="62" borderId="37" applyNumberFormat="0" applyProtection="0">
      <alignment vertical="center"/>
    </xf>
    <xf numFmtId="4" fontId="73" fillId="64" borderId="26" applyNumberFormat="0" applyProtection="0">
      <alignment vertical="center"/>
    </xf>
    <xf numFmtId="0" fontId="13" fillId="0" borderId="0"/>
    <xf numFmtId="0" fontId="13" fillId="0" borderId="0"/>
    <xf numFmtId="4" fontId="69" fillId="62" borderId="37" applyNumberFormat="0" applyProtection="0">
      <alignment horizontal="left" vertical="center" indent="1"/>
    </xf>
    <xf numFmtId="4" fontId="69" fillId="62" borderId="37" applyNumberFormat="0" applyProtection="0">
      <alignment horizontal="left" vertical="center" indent="1"/>
    </xf>
    <xf numFmtId="4" fontId="69" fillId="62" borderId="37" applyNumberFormat="0" applyProtection="0">
      <alignment horizontal="left" vertical="center" indent="1"/>
    </xf>
    <xf numFmtId="4" fontId="70" fillId="64" borderId="26" applyNumberFormat="0" applyProtection="0">
      <alignment horizontal="left" vertical="center" indent="1"/>
    </xf>
    <xf numFmtId="4" fontId="71" fillId="63" borderId="1" applyNumberFormat="0" applyProtection="0">
      <alignment horizontal="left" vertical="center" indent="1"/>
    </xf>
    <xf numFmtId="4" fontId="69" fillId="62" borderId="37" applyNumberFormat="0" applyProtection="0">
      <alignment horizontal="left" vertical="center" indent="1"/>
    </xf>
    <xf numFmtId="0" fontId="13" fillId="0" borderId="0"/>
    <xf numFmtId="0" fontId="13" fillId="0" borderId="0"/>
    <xf numFmtId="0" fontId="69" fillId="62" borderId="37" applyNumberFormat="0" applyProtection="0">
      <alignment horizontal="left" vertical="top" indent="1"/>
    </xf>
    <xf numFmtId="0" fontId="69" fillId="62" borderId="37" applyNumberFormat="0" applyProtection="0">
      <alignment horizontal="left" vertical="top" indent="1"/>
    </xf>
    <xf numFmtId="0" fontId="69" fillId="62" borderId="37" applyNumberFormat="0" applyProtection="0">
      <alignment horizontal="left" vertical="top" indent="1"/>
    </xf>
    <xf numFmtId="0" fontId="74" fillId="62" borderId="37" applyNumberFormat="0" applyProtection="0">
      <alignment horizontal="left" vertical="top" indent="1"/>
    </xf>
    <xf numFmtId="0" fontId="13" fillId="0" borderId="0"/>
    <xf numFmtId="0" fontId="13" fillId="0" borderId="0"/>
    <xf numFmtId="4" fontId="69" fillId="6" borderId="0" applyNumberFormat="0" applyProtection="0">
      <alignment horizontal="left" vertical="center" indent="1"/>
    </xf>
    <xf numFmtId="4" fontId="69" fillId="6" borderId="0" applyNumberFormat="0" applyProtection="0">
      <alignment horizontal="left" vertical="center" indent="1"/>
    </xf>
    <xf numFmtId="4" fontId="70" fillId="24" borderId="26" applyNumberFormat="0" applyProtection="0">
      <alignment horizontal="left" vertical="center" indent="1"/>
    </xf>
    <xf numFmtId="4" fontId="71" fillId="0" borderId="38" applyNumberFormat="0" applyProtection="0">
      <alignment horizontal="left" vertical="center" wrapText="1" indent="1"/>
    </xf>
    <xf numFmtId="4" fontId="69" fillId="6" borderId="0" applyNumberFormat="0" applyProtection="0">
      <alignment horizontal="left" vertical="center" indent="1"/>
    </xf>
    <xf numFmtId="0" fontId="13" fillId="0" borderId="0"/>
    <xf numFmtId="4" fontId="69" fillId="0" borderId="0" applyNumberFormat="0" applyProtection="0">
      <alignment horizontal="left" vertical="center" indent="1"/>
    </xf>
    <xf numFmtId="0" fontId="13" fillId="0" borderId="0"/>
    <xf numFmtId="4" fontId="40" fillId="9" borderId="37" applyNumberFormat="0" applyProtection="0">
      <alignment horizontal="right" vertical="center"/>
    </xf>
    <xf numFmtId="4" fontId="40" fillId="9" borderId="37" applyNumberFormat="0" applyProtection="0">
      <alignment horizontal="right" vertical="center"/>
    </xf>
    <xf numFmtId="4" fontId="40" fillId="9" borderId="37" applyNumberFormat="0" applyProtection="0">
      <alignment horizontal="right" vertical="center"/>
    </xf>
    <xf numFmtId="4" fontId="70" fillId="9" borderId="26" applyNumberFormat="0" applyProtection="0">
      <alignment horizontal="right" vertical="center"/>
    </xf>
    <xf numFmtId="0" fontId="13" fillId="0" borderId="0"/>
    <xf numFmtId="0" fontId="13" fillId="0" borderId="0"/>
    <xf numFmtId="4" fontId="40" fillId="8" borderId="37" applyNumberFormat="0" applyProtection="0">
      <alignment horizontal="right" vertical="center"/>
    </xf>
    <xf numFmtId="4" fontId="40" fillId="8" borderId="37" applyNumberFormat="0" applyProtection="0">
      <alignment horizontal="right" vertical="center"/>
    </xf>
    <xf numFmtId="4" fontId="40" fillId="8" borderId="37" applyNumberFormat="0" applyProtection="0">
      <alignment horizontal="right" vertical="center"/>
    </xf>
    <xf numFmtId="4" fontId="70" fillId="65" borderId="26" applyNumberFormat="0" applyProtection="0">
      <alignment horizontal="right" vertical="center"/>
    </xf>
    <xf numFmtId="0" fontId="13" fillId="0" borderId="0"/>
    <xf numFmtId="0" fontId="13" fillId="0" borderId="0"/>
    <xf numFmtId="4" fontId="40" fillId="66" borderId="37" applyNumberFormat="0" applyProtection="0">
      <alignment horizontal="right" vertical="center"/>
    </xf>
    <xf numFmtId="4" fontId="40" fillId="66" borderId="37" applyNumberFormat="0" applyProtection="0">
      <alignment horizontal="right" vertical="center"/>
    </xf>
    <xf numFmtId="4" fontId="40" fillId="66" borderId="37" applyNumberFormat="0" applyProtection="0">
      <alignment horizontal="right" vertical="center"/>
    </xf>
    <xf numFmtId="4" fontId="70" fillId="66" borderId="38" applyNumberFormat="0" applyProtection="0">
      <alignment horizontal="right" vertical="center"/>
    </xf>
    <xf numFmtId="0" fontId="13" fillId="0" borderId="0"/>
    <xf numFmtId="0" fontId="13" fillId="0" borderId="0"/>
    <xf numFmtId="4" fontId="40" fillId="21" borderId="37" applyNumberFormat="0" applyProtection="0">
      <alignment horizontal="right" vertical="center"/>
    </xf>
    <xf numFmtId="4" fontId="40" fillId="21" borderId="37" applyNumberFormat="0" applyProtection="0">
      <alignment horizontal="right" vertical="center"/>
    </xf>
    <xf numFmtId="4" fontId="40" fillId="21" borderId="37" applyNumberFormat="0" applyProtection="0">
      <alignment horizontal="right" vertical="center"/>
    </xf>
    <xf numFmtId="4" fontId="70" fillId="21" borderId="26" applyNumberFormat="0" applyProtection="0">
      <alignment horizontal="right" vertical="center"/>
    </xf>
    <xf numFmtId="0" fontId="13" fillId="0" borderId="0"/>
    <xf numFmtId="0" fontId="13" fillId="0" borderId="0"/>
    <xf numFmtId="4" fontId="40" fillId="25" borderId="37" applyNumberFormat="0" applyProtection="0">
      <alignment horizontal="right" vertical="center"/>
    </xf>
    <xf numFmtId="4" fontId="40" fillId="25" borderId="37" applyNumberFormat="0" applyProtection="0">
      <alignment horizontal="right" vertical="center"/>
    </xf>
    <xf numFmtId="4" fontId="40" fillId="25" borderId="37" applyNumberFormat="0" applyProtection="0">
      <alignment horizontal="right" vertical="center"/>
    </xf>
    <xf numFmtId="4" fontId="70" fillId="25" borderId="26" applyNumberFormat="0" applyProtection="0">
      <alignment horizontal="right" vertical="center"/>
    </xf>
    <xf numFmtId="0" fontId="13" fillId="0" borderId="0"/>
    <xf numFmtId="0" fontId="13" fillId="0" borderId="0"/>
    <xf numFmtId="4" fontId="40" fillId="67" borderId="37" applyNumberFormat="0" applyProtection="0">
      <alignment horizontal="right" vertical="center"/>
    </xf>
    <xf numFmtId="4" fontId="40" fillId="67" borderId="37" applyNumberFormat="0" applyProtection="0">
      <alignment horizontal="right" vertical="center"/>
    </xf>
    <xf numFmtId="4" fontId="40" fillId="67" borderId="37" applyNumberFormat="0" applyProtection="0">
      <alignment horizontal="right" vertical="center"/>
    </xf>
    <xf numFmtId="4" fontId="70" fillId="67" borderId="26" applyNumberFormat="0" applyProtection="0">
      <alignment horizontal="right" vertical="center"/>
    </xf>
    <xf numFmtId="0" fontId="13" fillId="0" borderId="0"/>
    <xf numFmtId="0" fontId="13" fillId="0" borderId="0"/>
    <xf numFmtId="4" fontId="40" fillId="18" borderId="37" applyNumberFormat="0" applyProtection="0">
      <alignment horizontal="right" vertical="center"/>
    </xf>
    <xf numFmtId="4" fontId="40" fillId="18" borderId="37" applyNumberFormat="0" applyProtection="0">
      <alignment horizontal="right" vertical="center"/>
    </xf>
    <xf numFmtId="4" fontId="40" fillId="18" borderId="37" applyNumberFormat="0" applyProtection="0">
      <alignment horizontal="right" vertical="center"/>
    </xf>
    <xf numFmtId="4" fontId="70" fillId="18" borderId="26" applyNumberFormat="0" applyProtection="0">
      <alignment horizontal="right" vertical="center"/>
    </xf>
    <xf numFmtId="0" fontId="13" fillId="0" borderId="0"/>
    <xf numFmtId="0" fontId="13" fillId="0" borderId="0"/>
    <xf numFmtId="4" fontId="40" fillId="68" borderId="37" applyNumberFormat="0" applyProtection="0">
      <alignment horizontal="right" vertical="center"/>
    </xf>
    <xf numFmtId="4" fontId="40" fillId="68" borderId="37" applyNumberFormat="0" applyProtection="0">
      <alignment horizontal="right" vertical="center"/>
    </xf>
    <xf numFmtId="4" fontId="40" fillId="68" borderId="37" applyNumberFormat="0" applyProtection="0">
      <alignment horizontal="right" vertical="center"/>
    </xf>
    <xf numFmtId="4" fontId="70" fillId="68" borderId="26" applyNumberFormat="0" applyProtection="0">
      <alignment horizontal="right" vertical="center"/>
    </xf>
    <xf numFmtId="0" fontId="13" fillId="0" borderId="0"/>
    <xf numFmtId="0" fontId="13" fillId="0" borderId="0"/>
    <xf numFmtId="4" fontId="40" fillId="19" borderId="37" applyNumberFormat="0" applyProtection="0">
      <alignment horizontal="right" vertical="center"/>
    </xf>
    <xf numFmtId="4" fontId="40" fillId="19" borderId="37" applyNumberFormat="0" applyProtection="0">
      <alignment horizontal="right" vertical="center"/>
    </xf>
    <xf numFmtId="4" fontId="40" fillId="19" borderId="37" applyNumberFormat="0" applyProtection="0">
      <alignment horizontal="right" vertical="center"/>
    </xf>
    <xf numFmtId="4" fontId="70" fillId="19" borderId="26" applyNumberFormat="0" applyProtection="0">
      <alignment horizontal="right" vertical="center"/>
    </xf>
    <xf numFmtId="0" fontId="13" fillId="0" borderId="0"/>
    <xf numFmtId="0" fontId="13" fillId="0" borderId="0"/>
    <xf numFmtId="4" fontId="69" fillId="69" borderId="39" applyNumberFormat="0" applyProtection="0">
      <alignment horizontal="left" vertical="center" indent="1"/>
    </xf>
    <xf numFmtId="4" fontId="69" fillId="69" borderId="39" applyNumberFormat="0" applyProtection="0">
      <alignment horizontal="left" vertical="center" indent="1"/>
    </xf>
    <xf numFmtId="4" fontId="70" fillId="69" borderId="38" applyNumberFormat="0" applyProtection="0">
      <alignment horizontal="left" vertical="center" indent="1"/>
    </xf>
    <xf numFmtId="0" fontId="13" fillId="0" borderId="0"/>
    <xf numFmtId="0" fontId="13" fillId="0" borderId="0"/>
    <xf numFmtId="4" fontId="40" fillId="70" borderId="0" applyNumberFormat="0" applyProtection="0">
      <alignment horizontal="left" vertical="center" indent="1"/>
    </xf>
    <xf numFmtId="4" fontId="40" fillId="70" borderId="0" applyNumberFormat="0" applyProtection="0">
      <alignment horizontal="left" vertical="center" indent="1"/>
    </xf>
    <xf numFmtId="4" fontId="75" fillId="17" borderId="38" applyNumberFormat="0" applyProtection="0">
      <alignment horizontal="left" vertical="center" indent="1"/>
    </xf>
    <xf numFmtId="4" fontId="76" fillId="0" borderId="38" applyNumberFormat="0" applyProtection="0">
      <alignment horizontal="left" vertical="center" wrapText="1" indent="1"/>
    </xf>
    <xf numFmtId="4" fontId="40" fillId="70" borderId="0" applyNumberFormat="0" applyProtection="0">
      <alignment horizontal="left" vertical="center" indent="1"/>
    </xf>
    <xf numFmtId="0" fontId="13" fillId="0" borderId="0"/>
    <xf numFmtId="0" fontId="13" fillId="0" borderId="0"/>
    <xf numFmtId="4" fontId="77" fillId="17" borderId="0" applyNumberFormat="0" applyProtection="0">
      <alignment horizontal="left" vertical="center" indent="1"/>
    </xf>
    <xf numFmtId="4" fontId="77" fillId="17" borderId="0" applyNumberFormat="0" applyProtection="0">
      <alignment horizontal="left" vertical="center" indent="1"/>
    </xf>
    <xf numFmtId="4" fontId="75" fillId="17" borderId="38" applyNumberFormat="0" applyProtection="0">
      <alignment horizontal="left" vertical="center" indent="1"/>
    </xf>
    <xf numFmtId="4" fontId="77" fillId="17" borderId="0" applyNumberFormat="0" applyProtection="0">
      <alignment horizontal="left" vertical="center" indent="1"/>
    </xf>
    <xf numFmtId="0" fontId="13" fillId="0" borderId="0"/>
    <xf numFmtId="4" fontId="77" fillId="17" borderId="0" applyNumberFormat="0" applyProtection="0">
      <alignment horizontal="left" vertical="center" indent="1"/>
    </xf>
    <xf numFmtId="4" fontId="77" fillId="17" borderId="0" applyNumberFormat="0" applyProtection="0">
      <alignment horizontal="left" vertical="center" indent="1"/>
    </xf>
    <xf numFmtId="4" fontId="77" fillId="17" borderId="0" applyNumberFormat="0" applyProtection="0">
      <alignment horizontal="left" vertical="center" indent="1"/>
    </xf>
    <xf numFmtId="0" fontId="13" fillId="0" borderId="0"/>
    <xf numFmtId="4" fontId="40" fillId="6" borderId="37" applyNumberFormat="0" applyProtection="0">
      <alignment horizontal="right" vertical="center"/>
    </xf>
    <xf numFmtId="4" fontId="40" fillId="6" borderId="37" applyNumberFormat="0" applyProtection="0">
      <alignment horizontal="right" vertical="center"/>
    </xf>
    <xf numFmtId="4" fontId="40" fillId="6" borderId="37" applyNumberFormat="0" applyProtection="0">
      <alignment horizontal="right" vertical="center"/>
    </xf>
    <xf numFmtId="4" fontId="70" fillId="6" borderId="26" applyNumberFormat="0" applyProtection="0">
      <alignment horizontal="right" vertical="center"/>
    </xf>
    <xf numFmtId="0" fontId="13" fillId="0" borderId="0"/>
    <xf numFmtId="0" fontId="13" fillId="0" borderId="0"/>
    <xf numFmtId="4" fontId="67" fillId="70" borderId="0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4" fontId="70" fillId="70" borderId="38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0" fontId="13" fillId="0" borderId="0"/>
    <xf numFmtId="4" fontId="67" fillId="70" borderId="0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0" fontId="13" fillId="0" borderId="0"/>
    <xf numFmtId="4" fontId="67" fillId="6" borderId="0" applyNumberFormat="0" applyProtection="0">
      <alignment horizontal="left" vertical="center" indent="1"/>
    </xf>
    <xf numFmtId="4" fontId="67" fillId="6" borderId="0" applyNumberFormat="0" applyProtection="0">
      <alignment horizontal="left" vertical="center" indent="1"/>
    </xf>
    <xf numFmtId="4" fontId="70" fillId="6" borderId="38" applyNumberFormat="0" applyProtection="0">
      <alignment horizontal="left" vertical="center" indent="1"/>
    </xf>
    <xf numFmtId="4" fontId="67" fillId="6" borderId="0" applyNumberFormat="0" applyProtection="0">
      <alignment horizontal="left" vertical="center" indent="1"/>
    </xf>
    <xf numFmtId="0" fontId="13" fillId="0" borderId="0"/>
    <xf numFmtId="4" fontId="67" fillId="6" borderId="0" applyNumberFormat="0" applyProtection="0">
      <alignment horizontal="left" vertical="center" indent="1"/>
    </xf>
    <xf numFmtId="4" fontId="67" fillId="6" borderId="0" applyNumberFormat="0" applyProtection="0">
      <alignment horizontal="left" vertical="center" indent="1"/>
    </xf>
    <xf numFmtId="4" fontId="67" fillId="6" borderId="0" applyNumberFormat="0" applyProtection="0">
      <alignment horizontal="left" vertical="center" indent="1"/>
    </xf>
    <xf numFmtId="0" fontId="13" fillId="0" borderId="0"/>
    <xf numFmtId="0" fontId="2" fillId="0" borderId="38" applyNumberFormat="0" applyProtection="0">
      <alignment horizontal="left" vertical="center" wrapText="1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2" fillId="0" borderId="38" applyNumberFormat="0" applyProtection="0">
      <alignment horizontal="left" vertical="center" wrapText="1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0" borderId="0"/>
    <xf numFmtId="0" fontId="6" fillId="0" borderId="0" applyNumberFormat="0" applyProtection="0">
      <alignment horizontal="left" vertical="center" wrapText="1" indent="1" shrinkToFit="1"/>
    </xf>
    <xf numFmtId="0" fontId="13" fillId="0" borderId="0"/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9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0" borderId="0"/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0" borderId="0"/>
    <xf numFmtId="0" fontId="2" fillId="0" borderId="1" applyNumberFormat="0" applyProtection="0">
      <alignment horizontal="left" vertical="center" indent="1"/>
    </xf>
    <xf numFmtId="0" fontId="13" fillId="6" borderId="37" applyNumberFormat="0" applyProtection="0">
      <alignment horizontal="left" vertical="center" indent="1"/>
    </xf>
    <xf numFmtId="0" fontId="13" fillId="6" borderId="37" applyNumberFormat="0" applyProtection="0">
      <alignment horizontal="left" vertical="center" indent="1"/>
    </xf>
    <xf numFmtId="0" fontId="13" fillId="6" borderId="37" applyNumberFormat="0" applyProtection="0">
      <alignment horizontal="left" vertical="center" indent="1"/>
    </xf>
    <xf numFmtId="0" fontId="13" fillId="6" borderId="37" applyNumberFormat="0" applyProtection="0">
      <alignment horizontal="left" vertical="center" indent="1"/>
    </xf>
    <xf numFmtId="0" fontId="13" fillId="0" borderId="0"/>
    <xf numFmtId="0" fontId="6" fillId="0" borderId="0" applyNumberFormat="0" applyProtection="0">
      <alignment horizontal="left" vertical="center" wrapText="1" indent="1" shrinkToFit="1"/>
    </xf>
    <xf numFmtId="0" fontId="13" fillId="0" borderId="0"/>
    <xf numFmtId="0" fontId="13" fillId="6" borderId="37" applyNumberFormat="0" applyProtection="0">
      <alignment horizontal="left" vertical="top" indent="1"/>
    </xf>
    <xf numFmtId="0" fontId="13" fillId="6" borderId="37" applyNumberFormat="0" applyProtection="0">
      <alignment horizontal="left" vertical="top" indent="1"/>
    </xf>
    <xf numFmtId="0" fontId="13" fillId="6" borderId="37" applyNumberFormat="0" applyProtection="0">
      <alignment horizontal="left" vertical="top" indent="1"/>
    </xf>
    <xf numFmtId="0" fontId="13" fillId="6" borderId="37" applyNumberFormat="0" applyProtection="0">
      <alignment horizontal="left" vertical="top" indent="1"/>
    </xf>
    <xf numFmtId="0" fontId="9" fillId="6" borderId="37" applyNumberFormat="0" applyProtection="0">
      <alignment horizontal="left" vertical="top" indent="1"/>
    </xf>
    <xf numFmtId="0" fontId="13" fillId="6" borderId="37" applyNumberFormat="0" applyProtection="0">
      <alignment horizontal="left" vertical="top" indent="1"/>
    </xf>
    <xf numFmtId="0" fontId="13" fillId="0" borderId="0"/>
    <xf numFmtId="0" fontId="13" fillId="6" borderId="37" applyNumberFormat="0" applyProtection="0">
      <alignment horizontal="left" vertical="top" indent="1"/>
    </xf>
    <xf numFmtId="0" fontId="13" fillId="6" borderId="37" applyNumberFormat="0" applyProtection="0">
      <alignment horizontal="left" vertical="top" indent="1"/>
    </xf>
    <xf numFmtId="0" fontId="13" fillId="6" borderId="37" applyNumberFormat="0" applyProtection="0">
      <alignment horizontal="left" vertical="top" indent="1"/>
    </xf>
    <xf numFmtId="0" fontId="13" fillId="0" borderId="0"/>
    <xf numFmtId="0" fontId="2" fillId="0" borderId="1" applyNumberFormat="0" applyProtection="0">
      <alignment horizontal="left" vertical="center" indent="1"/>
    </xf>
    <xf numFmtId="0" fontId="13" fillId="14" borderId="37" applyNumberFormat="0" applyProtection="0">
      <alignment horizontal="left" vertical="center" indent="1"/>
    </xf>
    <xf numFmtId="0" fontId="13" fillId="14" borderId="37" applyNumberFormat="0" applyProtection="0">
      <alignment horizontal="left" vertical="center" indent="1"/>
    </xf>
    <xf numFmtId="0" fontId="13" fillId="14" borderId="37" applyNumberFormat="0" applyProtection="0">
      <alignment horizontal="left" vertical="center" indent="1"/>
    </xf>
    <xf numFmtId="0" fontId="13" fillId="14" borderId="37" applyNumberFormat="0" applyProtection="0">
      <alignment horizontal="left" vertical="center" indent="1"/>
    </xf>
    <xf numFmtId="0" fontId="13" fillId="0" borderId="0"/>
    <xf numFmtId="0" fontId="6" fillId="0" borderId="0" applyNumberFormat="0" applyProtection="0">
      <alignment horizontal="left" vertical="center" wrapText="1" indent="1" shrinkToFit="1"/>
    </xf>
    <xf numFmtId="0" fontId="13" fillId="0" borderId="0"/>
    <xf numFmtId="0" fontId="13" fillId="14" borderId="37" applyNumberFormat="0" applyProtection="0">
      <alignment horizontal="left" vertical="top" indent="1"/>
    </xf>
    <xf numFmtId="0" fontId="13" fillId="14" borderId="37" applyNumberFormat="0" applyProtection="0">
      <alignment horizontal="left" vertical="top" indent="1"/>
    </xf>
    <xf numFmtId="0" fontId="13" fillId="14" borderId="37" applyNumberFormat="0" applyProtection="0">
      <alignment horizontal="left" vertical="top" indent="1"/>
    </xf>
    <xf numFmtId="0" fontId="13" fillId="14" borderId="37" applyNumberFormat="0" applyProtection="0">
      <alignment horizontal="left" vertical="top" indent="1"/>
    </xf>
    <xf numFmtId="0" fontId="9" fillId="14" borderId="37" applyNumberFormat="0" applyProtection="0">
      <alignment horizontal="left" vertical="top" indent="1"/>
    </xf>
    <xf numFmtId="0" fontId="13" fillId="14" borderId="37" applyNumberFormat="0" applyProtection="0">
      <alignment horizontal="left" vertical="top" indent="1"/>
    </xf>
    <xf numFmtId="0" fontId="13" fillId="0" borderId="0"/>
    <xf numFmtId="0" fontId="13" fillId="14" borderId="37" applyNumberFormat="0" applyProtection="0">
      <alignment horizontal="left" vertical="top" indent="1"/>
    </xf>
    <xf numFmtId="0" fontId="13" fillId="14" borderId="37" applyNumberFormat="0" applyProtection="0">
      <alignment horizontal="left" vertical="top" indent="1"/>
    </xf>
    <xf numFmtId="0" fontId="13" fillId="14" borderId="37" applyNumberFormat="0" applyProtection="0">
      <alignment horizontal="left" vertical="top" indent="1"/>
    </xf>
    <xf numFmtId="0" fontId="13" fillId="0" borderId="0"/>
    <xf numFmtId="0" fontId="2" fillId="0" borderId="1" applyNumberFormat="0" applyProtection="0">
      <alignment horizontal="left" vertical="center" indent="1"/>
    </xf>
    <xf numFmtId="0" fontId="13" fillId="70" borderId="37" applyNumberFormat="0" applyProtection="0">
      <alignment horizontal="left" vertical="center" indent="1"/>
    </xf>
    <xf numFmtId="0" fontId="13" fillId="70" borderId="37" applyNumberFormat="0" applyProtection="0">
      <alignment horizontal="left" vertical="center" indent="1"/>
    </xf>
    <xf numFmtId="0" fontId="13" fillId="70" borderId="37" applyNumberFormat="0" applyProtection="0">
      <alignment horizontal="left" vertical="center" indent="1"/>
    </xf>
    <xf numFmtId="0" fontId="13" fillId="70" borderId="37" applyNumberFormat="0" applyProtection="0">
      <alignment horizontal="left" vertical="center" indent="1"/>
    </xf>
    <xf numFmtId="0" fontId="13" fillId="0" borderId="0"/>
    <xf numFmtId="0" fontId="13" fillId="0" borderId="1" applyNumberFormat="0" applyProtection="0">
      <alignment horizontal="left" vertical="center" indent="1"/>
    </xf>
    <xf numFmtId="0" fontId="13" fillId="0" borderId="0"/>
    <xf numFmtId="0" fontId="13" fillId="70" borderId="37" applyNumberFormat="0" applyProtection="0">
      <alignment horizontal="left" vertical="top" indent="1"/>
    </xf>
    <xf numFmtId="0" fontId="13" fillId="70" borderId="37" applyNumberFormat="0" applyProtection="0">
      <alignment horizontal="left" vertical="top" indent="1"/>
    </xf>
    <xf numFmtId="0" fontId="13" fillId="70" borderId="37" applyNumberFormat="0" applyProtection="0">
      <alignment horizontal="left" vertical="top" indent="1"/>
    </xf>
    <xf numFmtId="0" fontId="13" fillId="70" borderId="37" applyNumberFormat="0" applyProtection="0">
      <alignment horizontal="left" vertical="top" indent="1"/>
    </xf>
    <xf numFmtId="0" fontId="9" fillId="70" borderId="37" applyNumberFormat="0" applyProtection="0">
      <alignment horizontal="left" vertical="top" indent="1"/>
    </xf>
    <xf numFmtId="0" fontId="13" fillId="70" borderId="37" applyNumberFormat="0" applyProtection="0">
      <alignment horizontal="left" vertical="top" indent="1"/>
    </xf>
    <xf numFmtId="0" fontId="13" fillId="0" borderId="0"/>
    <xf numFmtId="0" fontId="13" fillId="70" borderId="37" applyNumberFormat="0" applyProtection="0">
      <alignment horizontal="left" vertical="top" indent="1"/>
    </xf>
    <xf numFmtId="0" fontId="13" fillId="70" borderId="37" applyNumberFormat="0" applyProtection="0">
      <alignment horizontal="left" vertical="top" indent="1"/>
    </xf>
    <xf numFmtId="0" fontId="13" fillId="70" borderId="37" applyNumberFormat="0" applyProtection="0">
      <alignment horizontal="left" vertical="top" indent="1"/>
    </xf>
    <xf numFmtId="0" fontId="13" fillId="0" borderId="0"/>
    <xf numFmtId="0" fontId="13" fillId="12" borderId="1" applyNumberFormat="0">
      <protection locked="0"/>
    </xf>
    <xf numFmtId="0" fontId="13" fillId="12" borderId="1" applyNumberFormat="0">
      <protection locked="0"/>
    </xf>
    <xf numFmtId="0" fontId="9" fillId="12" borderId="40" applyNumberFormat="0">
      <protection locked="0"/>
    </xf>
    <xf numFmtId="0" fontId="13" fillId="12" borderId="1" applyNumberFormat="0">
      <protection locked="0"/>
    </xf>
    <xf numFmtId="0" fontId="13" fillId="0" borderId="0"/>
    <xf numFmtId="0" fontId="13" fillId="12" borderId="1" applyNumberFormat="0">
      <protection locked="0"/>
    </xf>
    <xf numFmtId="0" fontId="13" fillId="12" borderId="1" applyNumberFormat="0">
      <protection locked="0"/>
    </xf>
    <xf numFmtId="0" fontId="13" fillId="12" borderId="1" applyNumberFormat="0">
      <protection locked="0"/>
    </xf>
    <xf numFmtId="0" fontId="78" fillId="17" borderId="41" applyBorder="0"/>
    <xf numFmtId="0" fontId="13" fillId="0" borderId="0"/>
    <xf numFmtId="4" fontId="40" fillId="10" borderId="37" applyNumberFormat="0" applyProtection="0">
      <alignment vertical="center"/>
    </xf>
    <xf numFmtId="4" fontId="40" fillId="10" borderId="37" applyNumberFormat="0" applyProtection="0">
      <alignment vertical="center"/>
    </xf>
    <xf numFmtId="4" fontId="40" fillId="10" borderId="37" applyNumberFormat="0" applyProtection="0">
      <alignment vertical="center"/>
    </xf>
    <xf numFmtId="4" fontId="79" fillId="10" borderId="37" applyNumberFormat="0" applyProtection="0">
      <alignment vertical="center"/>
    </xf>
    <xf numFmtId="0" fontId="13" fillId="0" borderId="0"/>
    <xf numFmtId="0" fontId="13" fillId="0" borderId="0"/>
    <xf numFmtId="4" fontId="80" fillId="10" borderId="37" applyNumberFormat="0" applyProtection="0">
      <alignment vertical="center"/>
    </xf>
    <xf numFmtId="4" fontId="80" fillId="10" borderId="37" applyNumberFormat="0" applyProtection="0">
      <alignment vertical="center"/>
    </xf>
    <xf numFmtId="4" fontId="80" fillId="10" borderId="37" applyNumberFormat="0" applyProtection="0">
      <alignment vertical="center"/>
    </xf>
    <xf numFmtId="4" fontId="73" fillId="60" borderId="1" applyNumberFormat="0" applyProtection="0">
      <alignment vertical="center"/>
    </xf>
    <xf numFmtId="0" fontId="13" fillId="0" borderId="0"/>
    <xf numFmtId="0" fontId="13" fillId="0" borderId="0"/>
    <xf numFmtId="4" fontId="40" fillId="10" borderId="37" applyNumberFormat="0" applyProtection="0">
      <alignment horizontal="left" vertical="center" indent="1"/>
    </xf>
    <xf numFmtId="4" fontId="40" fillId="10" borderId="37" applyNumberFormat="0" applyProtection="0">
      <alignment horizontal="left" vertical="center" indent="1"/>
    </xf>
    <xf numFmtId="4" fontId="40" fillId="10" borderId="37" applyNumberFormat="0" applyProtection="0">
      <alignment horizontal="left" vertical="center" indent="1"/>
    </xf>
    <xf numFmtId="4" fontId="79" fillId="20" borderId="37" applyNumberFormat="0" applyProtection="0">
      <alignment horizontal="left" vertical="center" indent="1"/>
    </xf>
    <xf numFmtId="0" fontId="13" fillId="0" borderId="0"/>
    <xf numFmtId="0" fontId="13" fillId="0" borderId="0"/>
    <xf numFmtId="0" fontId="40" fillId="10" borderId="37" applyNumberFormat="0" applyProtection="0">
      <alignment horizontal="left" vertical="top" indent="1"/>
    </xf>
    <xf numFmtId="0" fontId="40" fillId="10" borderId="37" applyNumberFormat="0" applyProtection="0">
      <alignment horizontal="left" vertical="top" indent="1"/>
    </xf>
    <xf numFmtId="0" fontId="40" fillId="10" borderId="37" applyNumberFormat="0" applyProtection="0">
      <alignment horizontal="left" vertical="top" indent="1"/>
    </xf>
    <xf numFmtId="0" fontId="79" fillId="10" borderId="37" applyNumberFormat="0" applyProtection="0">
      <alignment horizontal="left" vertical="top" indent="1"/>
    </xf>
    <xf numFmtId="0" fontId="13" fillId="0" borderId="0"/>
    <xf numFmtId="4" fontId="81" fillId="0" borderId="0" applyNumberFormat="0" applyProtection="0">
      <alignment horizontal="right" vertical="center"/>
    </xf>
    <xf numFmtId="4" fontId="76" fillId="63" borderId="1" applyNumberFormat="0" applyProtection="0">
      <alignment horizontal="right" vertical="center"/>
    </xf>
    <xf numFmtId="4" fontId="81" fillId="0" borderId="0" applyNumberFormat="0" applyProtection="0">
      <alignment horizontal="right"/>
    </xf>
    <xf numFmtId="4" fontId="40" fillId="70" borderId="37" applyNumberFormat="0" applyProtection="0">
      <alignment horizontal="right" vertical="center"/>
    </xf>
    <xf numFmtId="4" fontId="40" fillId="70" borderId="37" applyNumberFormat="0" applyProtection="0">
      <alignment horizontal="right" vertical="center"/>
    </xf>
    <xf numFmtId="4" fontId="40" fillId="0" borderId="1" applyNumberFormat="0" applyProtection="0">
      <alignment horizontal="right" vertical="center"/>
    </xf>
    <xf numFmtId="4" fontId="81" fillId="0" borderId="0" applyNumberFormat="0" applyProtection="0">
      <alignment horizontal="right"/>
    </xf>
    <xf numFmtId="0" fontId="13" fillId="0" borderId="0"/>
    <xf numFmtId="4" fontId="80" fillId="70" borderId="37" applyNumberFormat="0" applyProtection="0">
      <alignment horizontal="right" vertical="center"/>
    </xf>
    <xf numFmtId="4" fontId="80" fillId="70" borderId="37" applyNumberFormat="0" applyProtection="0">
      <alignment horizontal="right" vertical="center"/>
    </xf>
    <xf numFmtId="4" fontId="80" fillId="70" borderId="37" applyNumberFormat="0" applyProtection="0">
      <alignment horizontal="right" vertical="center"/>
    </xf>
    <xf numFmtId="4" fontId="73" fillId="63" borderId="26" applyNumberFormat="0" applyProtection="0">
      <alignment horizontal="right" vertical="center"/>
    </xf>
    <xf numFmtId="0" fontId="13" fillId="0" borderId="0"/>
    <xf numFmtId="4" fontId="40" fillId="6" borderId="37" applyNumberFormat="0" applyProtection="0">
      <alignment horizontal="left" vertical="center" indent="1"/>
    </xf>
    <xf numFmtId="4" fontId="40" fillId="6" borderId="37" applyNumberFormat="0" applyProtection="0">
      <alignment horizontal="left" vertical="center" indent="1"/>
    </xf>
    <xf numFmtId="4" fontId="40" fillId="6" borderId="37" applyNumberFormat="0" applyProtection="0">
      <alignment horizontal="left" vertical="center" indent="1"/>
    </xf>
    <xf numFmtId="4" fontId="70" fillId="24" borderId="26" applyNumberFormat="0" applyProtection="0">
      <alignment horizontal="left" vertical="center" indent="1"/>
    </xf>
    <xf numFmtId="4" fontId="81" fillId="0" borderId="1" applyNumberFormat="0" applyProtection="0">
      <alignment horizontal="left" wrapText="1" indent="1"/>
    </xf>
    <xf numFmtId="4" fontId="76" fillId="63" borderId="1" applyNumberFormat="0" applyProtection="0">
      <alignment horizontal="left" vertical="center" indent="1"/>
    </xf>
    <xf numFmtId="4" fontId="81" fillId="0" borderId="0" applyNumberFormat="0" applyProtection="0">
      <alignment horizontal="left" wrapText="1" indent="1"/>
    </xf>
    <xf numFmtId="4" fontId="40" fillId="6" borderId="37" applyNumberFormat="0" applyProtection="0">
      <alignment horizontal="left" vertical="center" indent="1"/>
    </xf>
    <xf numFmtId="4" fontId="40" fillId="0" borderId="1" applyNumberFormat="0" applyProtection="0">
      <alignment horizontal="left" wrapText="1" indent="1"/>
    </xf>
    <xf numFmtId="4" fontId="81" fillId="0" borderId="0" applyNumberFormat="0" applyProtection="0">
      <alignment horizontal="left" wrapText="1" indent="1" shrinkToFit="1"/>
    </xf>
    <xf numFmtId="0" fontId="13" fillId="0" borderId="0"/>
    <xf numFmtId="0" fontId="40" fillId="6" borderId="37" applyNumberFormat="0" applyProtection="0">
      <alignment horizontal="left" vertical="top" indent="1"/>
    </xf>
    <xf numFmtId="0" fontId="40" fillId="6" borderId="37" applyNumberFormat="0" applyProtection="0">
      <alignment horizontal="left" vertical="top" indent="1"/>
    </xf>
    <xf numFmtId="0" fontId="40" fillId="6" borderId="37" applyNumberFormat="0" applyProtection="0">
      <alignment horizontal="left" vertical="top" indent="1"/>
    </xf>
    <xf numFmtId="0" fontId="79" fillId="6" borderId="37" applyNumberFormat="0" applyProtection="0">
      <alignment horizontal="left" vertical="top" indent="1"/>
    </xf>
    <xf numFmtId="0" fontId="13" fillId="0" borderId="0"/>
    <xf numFmtId="0" fontId="13" fillId="0" borderId="0"/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3" fillId="71" borderId="38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0" fontId="13" fillId="0" borderId="0"/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0" fontId="70" fillId="72" borderId="1"/>
    <xf numFmtId="0" fontId="13" fillId="0" borderId="0"/>
    <xf numFmtId="4" fontId="84" fillId="70" borderId="37" applyNumberFormat="0" applyProtection="0">
      <alignment horizontal="right" vertical="center"/>
    </xf>
    <xf numFmtId="4" fontId="84" fillId="70" borderId="37" applyNumberFormat="0" applyProtection="0">
      <alignment horizontal="right" vertical="center"/>
    </xf>
    <xf numFmtId="4" fontId="84" fillId="70" borderId="37" applyNumberFormat="0" applyProtection="0">
      <alignment horizontal="right" vertical="center"/>
    </xf>
    <xf numFmtId="4" fontId="85" fillId="12" borderId="26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84" fillId="70" borderId="37" applyNumberFormat="0" applyProtection="0">
      <alignment horizontal="right" vertical="center"/>
    </xf>
    <xf numFmtId="0" fontId="13" fillId="0" borderId="0"/>
    <xf numFmtId="0" fontId="86" fillId="0" borderId="0" applyNumberFormat="0" applyFill="0" applyBorder="0" applyAlignment="0" applyProtection="0"/>
    <xf numFmtId="3" fontId="52" fillId="0" borderId="0">
      <protection locked="0"/>
    </xf>
    <xf numFmtId="166" fontId="52" fillId="0" borderId="0">
      <protection locked="0"/>
    </xf>
    <xf numFmtId="0" fontId="87" fillId="0" borderId="0"/>
    <xf numFmtId="0" fontId="87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168" fontId="54" fillId="2" borderId="0" applyBorder="0" applyProtection="0"/>
    <xf numFmtId="170" fontId="54" fillId="2" borderId="0" applyBorder="0" applyProtection="0"/>
    <xf numFmtId="168" fontId="52" fillId="2" borderId="0" applyBorder="0" applyProtection="0"/>
    <xf numFmtId="168" fontId="52" fillId="2" borderId="0" applyBorder="0" applyProtection="0"/>
    <xf numFmtId="168" fontId="54" fillId="2" borderId="0" applyBorder="0" applyProtection="0"/>
    <xf numFmtId="168" fontId="52" fillId="2" borderId="0" applyBorder="0" applyProtection="0"/>
    <xf numFmtId="168" fontId="52" fillId="2" borderId="0" applyBorder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3" fillId="0" borderId="0"/>
    <xf numFmtId="0" fontId="87" fillId="0" borderId="0"/>
    <xf numFmtId="0" fontId="43" fillId="73" borderId="0" applyNumberFormat="0" applyBorder="0" applyAlignment="0" applyProtection="0"/>
    <xf numFmtId="0" fontId="43" fillId="66" borderId="0" applyNumberFormat="0" applyBorder="0" applyAlignment="0" applyProtection="0"/>
    <xf numFmtId="0" fontId="41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3" fillId="18" borderId="0" applyNumberFormat="0" applyBorder="0" applyAlignment="0" applyProtection="0"/>
    <xf numFmtId="0" fontId="43" fillId="23" borderId="0" applyNumberFormat="0" applyBorder="0" applyAlignment="0" applyProtection="0"/>
    <xf numFmtId="0" fontId="41" fillId="14" borderId="0" applyNumberFormat="0" applyBorder="0" applyAlignment="0" applyProtection="0"/>
    <xf numFmtId="0" fontId="41" fillId="8" borderId="0" applyNumberFormat="0" applyBorder="0" applyAlignment="0" applyProtection="0"/>
    <xf numFmtId="0" fontId="41" fillId="19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3" fillId="24" borderId="0" applyNumberFormat="0" applyBorder="0" applyAlignment="0" applyProtection="0"/>
    <xf numFmtId="0" fontId="43" fillId="67" borderId="0" applyNumberFormat="0" applyBorder="0" applyAlignment="0" applyProtection="0"/>
    <xf numFmtId="0" fontId="43" fillId="22" borderId="0" applyNumberFormat="0" applyBorder="0" applyAlignment="0" applyProtection="0"/>
    <xf numFmtId="0" fontId="43" fillId="8" borderId="0" applyNumberFormat="0" applyBorder="0" applyAlignment="0" applyProtection="0"/>
    <xf numFmtId="0" fontId="43" fillId="19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92" fillId="20" borderId="25" applyNumberFormat="0" applyAlignment="0" applyProtection="0"/>
    <xf numFmtId="0" fontId="103" fillId="0" borderId="0" applyNumberFormat="0" applyFill="0" applyBorder="0" applyAlignment="0" applyProtection="0"/>
    <xf numFmtId="0" fontId="98" fillId="16" borderId="25" applyNumberFormat="0" applyAlignment="0" applyProtection="0"/>
    <xf numFmtId="0" fontId="101" fillId="20" borderId="36" applyNumberFormat="0" applyAlignment="0" applyProtection="0"/>
    <xf numFmtId="0" fontId="102" fillId="0" borderId="45" applyNumberFormat="0" applyFill="0" applyAlignment="0" applyProtection="0"/>
    <xf numFmtId="0" fontId="94" fillId="11" borderId="0" applyNumberFormat="0" applyBorder="0" applyAlignment="0" applyProtection="0"/>
    <xf numFmtId="0" fontId="100" fillId="62" borderId="0" applyNumberFormat="0" applyBorder="0" applyAlignment="0" applyProtection="0"/>
    <xf numFmtId="0" fontId="75" fillId="0" borderId="0"/>
    <xf numFmtId="0" fontId="1" fillId="0" borderId="0"/>
    <xf numFmtId="0" fontId="105" fillId="0" borderId="0"/>
    <xf numFmtId="0" fontId="105" fillId="0" borderId="0"/>
    <xf numFmtId="0" fontId="88" fillId="0" borderId="0" applyNumberFormat="0" applyFill="0" applyBorder="0" applyAlignment="0" applyProtection="0"/>
    <xf numFmtId="0" fontId="106" fillId="0" borderId="0"/>
    <xf numFmtId="0" fontId="13" fillId="0" borderId="0"/>
    <xf numFmtId="0" fontId="13" fillId="0" borderId="0"/>
    <xf numFmtId="0" fontId="56" fillId="0" borderId="0" applyNumberFormat="0" applyFill="0" applyBorder="0" applyAlignment="0" applyProtection="0"/>
    <xf numFmtId="0" fontId="93" fillId="74" borderId="27" applyNumberFormat="0" applyAlignment="0" applyProtection="0"/>
    <xf numFmtId="0" fontId="75" fillId="10" borderId="35" applyNumberFormat="0" applyFont="0" applyAlignment="0" applyProtection="0"/>
    <xf numFmtId="0" fontId="99" fillId="0" borderId="46" applyNumberFormat="0" applyFill="0" applyAlignment="0" applyProtection="0"/>
    <xf numFmtId="4" fontId="72" fillId="64" borderId="37" applyNumberFormat="0" applyProtection="0">
      <alignment vertical="center"/>
    </xf>
    <xf numFmtId="4" fontId="69" fillId="64" borderId="37" applyNumberFormat="0" applyProtection="0">
      <alignment horizontal="left" vertical="center" indent="1"/>
    </xf>
    <xf numFmtId="0" fontId="69" fillId="64" borderId="37" applyNumberFormat="0" applyProtection="0">
      <alignment horizontal="left" vertical="top" indent="1"/>
    </xf>
    <xf numFmtId="4" fontId="104" fillId="0" borderId="1" applyNumberFormat="0" applyProtection="0">
      <alignment horizontal="left" vertical="center" indent="1"/>
    </xf>
    <xf numFmtId="4" fontId="77" fillId="75" borderId="0" applyNumberFormat="0" applyProtection="0">
      <alignment horizontal="left" vertical="center" indent="1"/>
    </xf>
    <xf numFmtId="4" fontId="67" fillId="76" borderId="0" applyNumberFormat="0" applyProtection="0">
      <alignment horizontal="left" vertical="center" indent="1"/>
    </xf>
    <xf numFmtId="0" fontId="13" fillId="75" borderId="37" applyNumberFormat="0" applyProtection="0">
      <alignment horizontal="left" vertical="top" indent="1"/>
    </xf>
    <xf numFmtId="0" fontId="13" fillId="76" borderId="37" applyNumberFormat="0" applyProtection="0">
      <alignment horizontal="left" vertical="top" indent="1"/>
    </xf>
    <xf numFmtId="0" fontId="13" fillId="77" borderId="37" applyNumberFormat="0" applyProtection="0">
      <alignment horizontal="left" vertical="top" indent="1"/>
    </xf>
    <xf numFmtId="0" fontId="6" fillId="0" borderId="0" applyNumberFormat="0" applyProtection="0">
      <alignment horizontal="left" wrapText="1" indent="1" shrinkToFit="1"/>
    </xf>
    <xf numFmtId="0" fontId="6" fillId="0" borderId="1" applyNumberFormat="0" applyProtection="0">
      <alignment horizontal="left" vertical="center" indent="1"/>
    </xf>
    <xf numFmtId="0" fontId="13" fillId="78" borderId="37" applyNumberFormat="0" applyProtection="0">
      <alignment horizontal="left" vertical="top" indent="1"/>
    </xf>
    <xf numFmtId="0" fontId="13" fillId="63" borderId="1" applyNumberFormat="0">
      <protection locked="0"/>
    </xf>
    <xf numFmtId="4" fontId="40" fillId="60" borderId="37" applyNumberFormat="0" applyProtection="0">
      <alignment vertical="center"/>
    </xf>
    <xf numFmtId="4" fontId="80" fillId="60" borderId="37" applyNumberFormat="0" applyProtection="0">
      <alignment vertical="center"/>
    </xf>
    <xf numFmtId="4" fontId="40" fillId="60" borderId="37" applyNumberFormat="0" applyProtection="0">
      <alignment horizontal="left" vertical="center" indent="1"/>
    </xf>
    <xf numFmtId="0" fontId="40" fillId="60" borderId="37" applyNumberFormat="0" applyProtection="0">
      <alignment horizontal="left" vertical="top" indent="1"/>
    </xf>
    <xf numFmtId="4" fontId="81" fillId="0" borderId="0" applyNumberFormat="0" applyProtection="0">
      <alignment horizontal="right" wrapText="1" shrinkToFit="1"/>
    </xf>
    <xf numFmtId="4" fontId="81" fillId="0" borderId="1" applyNumberFormat="0" applyProtection="0">
      <alignment horizontal="right" vertical="center"/>
    </xf>
    <xf numFmtId="4" fontId="81" fillId="0" borderId="0" applyNumberFormat="0" applyProtection="0">
      <alignment horizontal="left" wrapText="1" indent="1" shrinkToFit="1"/>
    </xf>
    <xf numFmtId="0" fontId="40" fillId="76" borderId="37" applyNumberFormat="0" applyProtection="0">
      <alignment horizontal="left" vertical="top" indent="1"/>
    </xf>
    <xf numFmtId="0" fontId="91" fillId="9" borderId="0" applyNumberFormat="0" applyBorder="0" applyAlignment="0" applyProtection="0"/>
    <xf numFmtId="0" fontId="95" fillId="0" borderId="43" applyNumberFormat="0" applyFill="0" applyAlignment="0" applyProtection="0"/>
    <xf numFmtId="0" fontId="96" fillId="0" borderId="29" applyNumberFormat="0" applyFill="0" applyAlignment="0" applyProtection="0"/>
    <xf numFmtId="0" fontId="97" fillId="0" borderId="44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44" applyNumberFormat="0" applyFill="0" applyAlignment="0" applyProtection="0"/>
    <xf numFmtId="0" fontId="45" fillId="37" borderId="0" applyNumberFormat="0" applyBorder="0" applyAlignment="0" applyProtection="0"/>
    <xf numFmtId="0" fontId="45" fillId="44" borderId="0" applyNumberFormat="0" applyBorder="0" applyAlignment="0" applyProtection="0"/>
    <xf numFmtId="0" fontId="45" fillId="46" borderId="0" applyNumberFormat="0" applyBorder="0" applyAlignment="0" applyProtection="0"/>
    <xf numFmtId="0" fontId="45" fillId="50" borderId="0" applyNumberFormat="0" applyBorder="0" applyAlignment="0" applyProtection="0"/>
    <xf numFmtId="0" fontId="60" fillId="0" borderId="31" applyNumberFormat="0" applyFill="0" applyAlignment="0" applyProtection="0"/>
    <xf numFmtId="4" fontId="69" fillId="0" borderId="0" applyNumberFormat="0" applyProtection="0">
      <alignment horizontal="left" indent="1"/>
    </xf>
    <xf numFmtId="0" fontId="6" fillId="0" borderId="0" applyNumberFormat="0" applyProtection="0">
      <alignment horizontal="left" vertical="center" indent="1"/>
    </xf>
    <xf numFmtId="0" fontId="6" fillId="0" borderId="0" applyNumberFormat="0" applyProtection="0">
      <alignment horizontal="left" vertical="center" indent="1"/>
    </xf>
    <xf numFmtId="0" fontId="6" fillId="0" borderId="0" applyNumberFormat="0" applyProtection="0">
      <alignment horizontal="left" vertical="center" indent="1"/>
    </xf>
    <xf numFmtId="4" fontId="40" fillId="6" borderId="37" applyNumberFormat="0" applyProtection="0">
      <alignment horizontal="left" vertical="center" indent="1"/>
    </xf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37" fillId="0" borderId="0"/>
    <xf numFmtId="0" fontId="13" fillId="0" borderId="0"/>
    <xf numFmtId="171" fontId="13" fillId="0" borderId="0" applyFont="0" applyFill="0" applyBorder="0" applyAlignment="0" applyProtection="0"/>
    <xf numFmtId="9" fontId="37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7" fillId="0" borderId="0"/>
  </cellStyleXfs>
  <cellXfs count="531">
    <xf numFmtId="0" fontId="0" fillId="0" borderId="0" xfId="0"/>
    <xf numFmtId="0" fontId="11" fillId="0" borderId="0" xfId="0" applyFont="1"/>
    <xf numFmtId="0" fontId="0" fillId="0" borderId="0" xfId="0" applyFill="1"/>
    <xf numFmtId="0" fontId="16" fillId="0" borderId="0" xfId="0" applyFont="1"/>
    <xf numFmtId="0" fontId="16" fillId="0" borderId="2" xfId="0" applyFont="1" applyBorder="1"/>
    <xf numFmtId="0" fontId="16" fillId="0" borderId="9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4" fontId="16" fillId="0" borderId="9" xfId="0" applyNumberFormat="1" applyFont="1" applyBorder="1" applyAlignment="1">
      <alignment horizontal="left"/>
    </xf>
    <xf numFmtId="0" fontId="16" fillId="0" borderId="4" xfId="0" applyFont="1" applyBorder="1"/>
    <xf numFmtId="0" fontId="0" fillId="0" borderId="0" xfId="0" applyBorder="1"/>
    <xf numFmtId="0" fontId="16" fillId="0" borderId="9" xfId="0" applyFont="1" applyFill="1" applyBorder="1" applyAlignment="1">
      <alignment horizontal="left"/>
    </xf>
    <xf numFmtId="0" fontId="29" fillId="0" borderId="0" xfId="0" applyFont="1"/>
    <xf numFmtId="3" fontId="29" fillId="0" borderId="0" xfId="0" applyNumberFormat="1" applyFont="1"/>
    <xf numFmtId="0" fontId="0" fillId="5" borderId="0" xfId="0" applyFill="1" applyBorder="1"/>
    <xf numFmtId="3" fontId="0" fillId="0" borderId="0" xfId="0" applyNumberFormat="1" applyBorder="1"/>
    <xf numFmtId="3" fontId="16" fillId="5" borderId="9" xfId="0" applyNumberFormat="1" applyFont="1" applyFill="1" applyBorder="1"/>
    <xf numFmtId="0" fontId="11" fillId="5" borderId="0" xfId="0" applyFont="1" applyFill="1"/>
    <xf numFmtId="0" fontId="10" fillId="5" borderId="0" xfId="0" applyFont="1" applyFill="1"/>
    <xf numFmtId="0" fontId="16" fillId="5" borderId="0" xfId="0" applyFont="1" applyFill="1"/>
    <xf numFmtId="0" fontId="0" fillId="5" borderId="0" xfId="0" applyFill="1"/>
    <xf numFmtId="165" fontId="10" fillId="5" borderId="0" xfId="0" applyNumberFormat="1" applyFont="1" applyFill="1" applyBorder="1"/>
    <xf numFmtId="164" fontId="18" fillId="0" borderId="9" xfId="0" applyNumberFormat="1" applyFont="1" applyBorder="1" applyAlignment="1">
      <alignment vertical="center"/>
    </xf>
    <xf numFmtId="165" fontId="16" fillId="5" borderId="3" xfId="0" applyNumberFormat="1" applyFont="1" applyFill="1" applyBorder="1"/>
    <xf numFmtId="164" fontId="18" fillId="0" borderId="17" xfId="0" applyNumberFormat="1" applyFont="1" applyBorder="1" applyAlignment="1">
      <alignment vertical="center"/>
    </xf>
    <xf numFmtId="0" fontId="6" fillId="5" borderId="0" xfId="0" applyFont="1" applyFill="1"/>
    <xf numFmtId="3" fontId="11" fillId="5" borderId="0" xfId="0" applyNumberFormat="1" applyFont="1" applyFill="1"/>
    <xf numFmtId="3" fontId="29" fillId="5" borderId="0" xfId="0" applyNumberFormat="1" applyFont="1" applyFill="1"/>
    <xf numFmtId="0" fontId="11" fillId="5" borderId="6" xfId="0" applyFont="1" applyFill="1" applyBorder="1"/>
    <xf numFmtId="0" fontId="11" fillId="5" borderId="21" xfId="0" applyFont="1" applyFill="1" applyBorder="1" applyAlignment="1">
      <alignment horizontal="left"/>
    </xf>
    <xf numFmtId="41" fontId="10" fillId="5" borderId="22" xfId="0" applyNumberFormat="1" applyFont="1" applyFill="1" applyBorder="1"/>
    <xf numFmtId="0" fontId="11" fillId="5" borderId="2" xfId="0" applyFont="1" applyFill="1" applyBorder="1"/>
    <xf numFmtId="0" fontId="11" fillId="5" borderId="14" xfId="0" applyFont="1" applyFill="1" applyBorder="1" applyAlignment="1">
      <alignment horizontal="left"/>
    </xf>
    <xf numFmtId="0" fontId="11" fillId="5" borderId="11" xfId="0" applyFont="1" applyFill="1" applyBorder="1"/>
    <xf numFmtId="0" fontId="11" fillId="5" borderId="15" xfId="0" applyFont="1" applyFill="1" applyBorder="1" applyAlignment="1">
      <alignment horizontal="left"/>
    </xf>
    <xf numFmtId="0" fontId="2" fillId="5" borderId="0" xfId="0" applyFont="1" applyFill="1"/>
    <xf numFmtId="0" fontId="2" fillId="5" borderId="0" xfId="0" applyFont="1" applyFill="1" applyBorder="1"/>
    <xf numFmtId="3" fontId="2" fillId="5" borderId="13" xfId="0" applyNumberFormat="1" applyFont="1" applyFill="1" applyBorder="1"/>
    <xf numFmtId="3" fontId="2" fillId="5" borderId="9" xfId="0" applyNumberFormat="1" applyFont="1" applyFill="1" applyBorder="1"/>
    <xf numFmtId="3" fontId="2" fillId="5" borderId="7" xfId="0" applyNumberFormat="1" applyFont="1" applyFill="1" applyBorder="1"/>
    <xf numFmtId="3" fontId="2" fillId="5" borderId="17" xfId="0" applyNumberFormat="1" applyFont="1" applyFill="1" applyBorder="1"/>
    <xf numFmtId="3" fontId="26" fillId="5" borderId="0" xfId="0" applyNumberFormat="1" applyFont="1" applyFill="1" applyBorder="1"/>
    <xf numFmtId="3" fontId="3" fillId="5" borderId="18" xfId="0" applyNumberFormat="1" applyFont="1" applyFill="1" applyBorder="1"/>
    <xf numFmtId="3" fontId="3" fillId="5" borderId="19" xfId="0" applyNumberFormat="1" applyFont="1" applyFill="1" applyBorder="1"/>
    <xf numFmtId="3" fontId="2" fillId="5" borderId="16" xfId="0" applyNumberFormat="1" applyFont="1" applyFill="1" applyBorder="1"/>
    <xf numFmtId="0" fontId="11" fillId="5" borderId="9" xfId="0" applyFont="1" applyFill="1" applyBorder="1" applyAlignment="1">
      <alignment horizontal="left"/>
    </xf>
    <xf numFmtId="0" fontId="11" fillId="5" borderId="4" xfId="0" applyFont="1" applyFill="1" applyBorder="1"/>
    <xf numFmtId="0" fontId="11" fillId="5" borderId="17" xfId="0" applyFont="1" applyFill="1" applyBorder="1" applyAlignment="1">
      <alignment horizontal="left"/>
    </xf>
    <xf numFmtId="4" fontId="11" fillId="5" borderId="9" xfId="0" applyNumberFormat="1" applyFont="1" applyFill="1" applyBorder="1" applyAlignment="1">
      <alignment horizontal="left"/>
    </xf>
    <xf numFmtId="0" fontId="11" fillId="5" borderId="12" xfId="0" applyFont="1" applyFill="1" applyBorder="1" applyAlignment="1">
      <alignment horizontal="left"/>
    </xf>
    <xf numFmtId="3" fontId="10" fillId="0" borderId="0" xfId="5" applyNumberFormat="1" applyFont="1" applyBorder="1"/>
    <xf numFmtId="3" fontId="10" fillId="0" borderId="0" xfId="5" applyNumberFormat="1" applyFont="1" applyFill="1" applyBorder="1"/>
    <xf numFmtId="3" fontId="16" fillId="5" borderId="3" xfId="0" applyNumberFormat="1" applyFont="1" applyFill="1" applyBorder="1"/>
    <xf numFmtId="41" fontId="0" fillId="0" borderId="0" xfId="0" applyNumberFormat="1" applyBorder="1"/>
    <xf numFmtId="0" fontId="35" fillId="0" borderId="0" xfId="0" applyFont="1"/>
    <xf numFmtId="3" fontId="16" fillId="0" borderId="0" xfId="4" applyNumberFormat="1" applyFont="1" applyBorder="1"/>
    <xf numFmtId="3" fontId="10" fillId="5" borderId="0" xfId="9" applyNumberFormat="1" applyFont="1" applyFill="1" applyBorder="1" applyAlignment="1">
      <alignment horizontal="right" wrapText="1"/>
    </xf>
    <xf numFmtId="3" fontId="7" fillId="5" borderId="47" xfId="0" applyNumberFormat="1" applyFont="1" applyFill="1" applyBorder="1"/>
    <xf numFmtId="0" fontId="11" fillId="5" borderId="47" xfId="0" applyFont="1" applyFill="1" applyBorder="1"/>
    <xf numFmtId="0" fontId="8" fillId="5" borderId="47" xfId="0" applyFont="1" applyFill="1" applyBorder="1" applyAlignment="1">
      <alignment horizontal="right"/>
    </xf>
    <xf numFmtId="0" fontId="8" fillId="0" borderId="47" xfId="0" applyFont="1" applyBorder="1" applyAlignment="1">
      <alignment horizontal="center" wrapText="1"/>
    </xf>
    <xf numFmtId="0" fontId="2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5" borderId="53" xfId="0" applyFont="1" applyFill="1" applyBorder="1"/>
    <xf numFmtId="0" fontId="3" fillId="5" borderId="47" xfId="0" applyFont="1" applyFill="1" applyBorder="1" applyAlignment="1">
      <alignment horizontal="center" wrapText="1"/>
    </xf>
    <xf numFmtId="3" fontId="3" fillId="5" borderId="47" xfId="0" applyNumberFormat="1" applyFont="1" applyFill="1" applyBorder="1"/>
    <xf numFmtId="3" fontId="3" fillId="5" borderId="47" xfId="0" applyNumberFormat="1" applyFont="1" applyFill="1" applyBorder="1" applyAlignment="1">
      <alignment horizontal="center" wrapText="1"/>
    </xf>
    <xf numFmtId="49" fontId="3" fillId="5" borderId="47" xfId="0" applyNumberFormat="1" applyFont="1" applyFill="1" applyBorder="1" applyAlignment="1">
      <alignment horizontal="center" wrapText="1"/>
    </xf>
    <xf numFmtId="0" fontId="3" fillId="5" borderId="47" xfId="0" applyNumberFormat="1" applyFont="1" applyFill="1" applyBorder="1" applyAlignment="1">
      <alignment horizontal="center" wrapText="1"/>
    </xf>
    <xf numFmtId="3" fontId="7" fillId="5" borderId="47" xfId="0" applyNumberFormat="1" applyFont="1" applyFill="1" applyBorder="1" applyAlignment="1">
      <alignment horizontal="right"/>
    </xf>
    <xf numFmtId="3" fontId="7" fillId="5" borderId="49" xfId="0" applyNumberFormat="1" applyFont="1" applyFill="1" applyBorder="1"/>
    <xf numFmtId="0" fontId="7" fillId="5" borderId="47" xfId="0" applyFont="1" applyFill="1" applyBorder="1" applyAlignment="1">
      <alignment horizontal="right"/>
    </xf>
    <xf numFmtId="0" fontId="5" fillId="5" borderId="47" xfId="0" applyFont="1" applyFill="1" applyBorder="1" applyAlignment="1">
      <alignment horizontal="right"/>
    </xf>
    <xf numFmtId="3" fontId="5" fillId="5" borderId="47" xfId="0" applyNumberFormat="1" applyFont="1" applyFill="1" applyBorder="1"/>
    <xf numFmtId="0" fontId="11" fillId="5" borderId="49" xfId="0" applyFont="1" applyFill="1" applyBorder="1"/>
    <xf numFmtId="0" fontId="8" fillId="5" borderId="47" xfId="0" applyFont="1" applyFill="1" applyBorder="1" applyAlignment="1">
      <alignment horizontal="center" wrapText="1"/>
    </xf>
    <xf numFmtId="41" fontId="10" fillId="5" borderId="47" xfId="0" applyNumberFormat="1" applyFont="1" applyFill="1" applyBorder="1"/>
    <xf numFmtId="0" fontId="16" fillId="5" borderId="47" xfId="0" applyFont="1" applyFill="1" applyBorder="1" applyAlignment="1">
      <alignment horizontal="right"/>
    </xf>
    <xf numFmtId="3" fontId="10" fillId="0" borderId="47" xfId="0" applyNumberFormat="1" applyFont="1" applyBorder="1"/>
    <xf numFmtId="0" fontId="16" fillId="5" borderId="47" xfId="0" applyFont="1" applyFill="1" applyBorder="1"/>
    <xf numFmtId="9" fontId="16" fillId="5" borderId="47" xfId="0" applyNumberFormat="1" applyFont="1" applyFill="1" applyBorder="1"/>
    <xf numFmtId="0" fontId="10" fillId="5" borderId="47" xfId="0" applyFont="1" applyFill="1" applyBorder="1" applyAlignment="1">
      <alignment horizontal="right"/>
    </xf>
    <xf numFmtId="2" fontId="17" fillId="4" borderId="47" xfId="0" applyNumberFormat="1" applyFont="1" applyFill="1" applyBorder="1" applyAlignment="1">
      <alignment horizontal="center" vertical="center" wrapText="1"/>
    </xf>
    <xf numFmtId="2" fontId="17" fillId="5" borderId="47" xfId="0" applyNumberFormat="1" applyFont="1" applyFill="1" applyBorder="1" applyAlignment="1">
      <alignment horizontal="center" vertical="center" wrapText="1"/>
    </xf>
    <xf numFmtId="2" fontId="17" fillId="0" borderId="54" xfId="0" applyNumberFormat="1" applyFont="1" applyFill="1" applyBorder="1" applyAlignment="1">
      <alignment horizontal="center" vertical="center" wrapText="1"/>
    </xf>
    <xf numFmtId="2" fontId="17" fillId="0" borderId="54" xfId="0" applyNumberFormat="1" applyFont="1" applyFill="1" applyBorder="1" applyAlignment="1">
      <alignment horizontal="right" vertical="center" wrapText="1"/>
    </xf>
    <xf numFmtId="165" fontId="10" fillId="5" borderId="54" xfId="0" applyNumberFormat="1" applyFont="1" applyFill="1" applyBorder="1"/>
    <xf numFmtId="0" fontId="16" fillId="0" borderId="53" xfId="0" applyFont="1" applyBorder="1"/>
    <xf numFmtId="165" fontId="16" fillId="5" borderId="48" xfId="0" applyNumberFormat="1" applyFont="1" applyFill="1" applyBorder="1"/>
    <xf numFmtId="0" fontId="11" fillId="3" borderId="47" xfId="0" applyFont="1" applyFill="1" applyBorder="1"/>
    <xf numFmtId="3" fontId="8" fillId="3" borderId="47" xfId="0" applyNumberFormat="1" applyFont="1" applyFill="1" applyBorder="1" applyAlignment="1">
      <alignment horizontal="center" wrapText="1"/>
    </xf>
    <xf numFmtId="0" fontId="16" fillId="0" borderId="47" xfId="0" applyFont="1" applyBorder="1"/>
    <xf numFmtId="3" fontId="10" fillId="0" borderId="47" xfId="0" applyNumberFormat="1" applyFont="1" applyFill="1" applyBorder="1" applyAlignment="1">
      <alignment horizontal="right" wrapText="1"/>
    </xf>
    <xf numFmtId="3" fontId="10" fillId="5" borderId="47" xfId="0" applyNumberFormat="1" applyFont="1" applyFill="1" applyBorder="1" applyAlignment="1">
      <alignment horizontal="center" wrapText="1"/>
    </xf>
    <xf numFmtId="3" fontId="10" fillId="5" borderId="47" xfId="0" applyNumberFormat="1" applyFont="1" applyFill="1" applyBorder="1" applyAlignment="1">
      <alignment wrapText="1"/>
    </xf>
    <xf numFmtId="3" fontId="10" fillId="5" borderId="47" xfId="0" applyNumberFormat="1" applyFont="1" applyFill="1" applyBorder="1"/>
    <xf numFmtId="3" fontId="12" fillId="5" borderId="13" xfId="0" applyNumberFormat="1" applyFont="1" applyFill="1" applyBorder="1"/>
    <xf numFmtId="3" fontId="6" fillId="5" borderId="13" xfId="0" applyNumberFormat="1" applyFont="1" applyFill="1" applyBorder="1"/>
    <xf numFmtId="3" fontId="12" fillId="5" borderId="9" xfId="0" applyNumberFormat="1" applyFont="1" applyFill="1" applyBorder="1"/>
    <xf numFmtId="3" fontId="6" fillId="5" borderId="9" xfId="0" applyNumberFormat="1" applyFont="1" applyFill="1" applyBorder="1"/>
    <xf numFmtId="3" fontId="12" fillId="5" borderId="17" xfId="0" applyNumberFormat="1" applyFont="1" applyFill="1" applyBorder="1"/>
    <xf numFmtId="3" fontId="6" fillId="5" borderId="17" xfId="0" applyNumberFormat="1" applyFont="1" applyFill="1" applyBorder="1"/>
    <xf numFmtId="2" fontId="16" fillId="5" borderId="0" xfId="0" applyNumberFormat="1" applyFont="1" applyFill="1"/>
    <xf numFmtId="3" fontId="10" fillId="5" borderId="0" xfId="5" applyNumberFormat="1" applyFont="1" applyFill="1" applyBorder="1"/>
    <xf numFmtId="2" fontId="11" fillId="5" borderId="0" xfId="0" applyNumberFormat="1" applyFont="1" applyFill="1"/>
    <xf numFmtId="3" fontId="16" fillId="5" borderId="0" xfId="4" applyNumberFormat="1" applyFont="1" applyFill="1" applyBorder="1"/>
    <xf numFmtId="3" fontId="15" fillId="5" borderId="0" xfId="0" applyNumberFormat="1" applyFont="1" applyFill="1" applyBorder="1" applyAlignment="1">
      <alignment horizontal="center" wrapText="1"/>
    </xf>
    <xf numFmtId="0" fontId="16" fillId="5" borderId="9" xfId="0" applyFont="1" applyFill="1" applyBorder="1" applyAlignment="1">
      <alignment horizontal="left"/>
    </xf>
    <xf numFmtId="4" fontId="16" fillId="5" borderId="9" xfId="0" applyNumberFormat="1" applyFont="1" applyFill="1" applyBorder="1" applyAlignment="1">
      <alignment horizontal="left"/>
    </xf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47" xfId="0" applyFont="1" applyBorder="1" applyAlignment="1">
      <alignment wrapText="1"/>
    </xf>
    <xf numFmtId="0" fontId="27" fillId="0" borderId="47" xfId="473" applyFont="1" applyBorder="1" applyAlignment="1">
      <alignment horizontal="center" vertical="center" wrapText="1"/>
    </xf>
    <xf numFmtId="0" fontId="11" fillId="0" borderId="2" xfId="0" applyFont="1" applyBorder="1"/>
    <xf numFmtId="0" fontId="0" fillId="3" borderId="0" xfId="0" applyFill="1"/>
    <xf numFmtId="0" fontId="11" fillId="0" borderId="0" xfId="0" applyFont="1" applyBorder="1" applyAlignment="1">
      <alignment horizontal="center"/>
    </xf>
    <xf numFmtId="4" fontId="110" fillId="0" borderId="0" xfId="0" applyNumberFormat="1" applyFont="1"/>
    <xf numFmtId="164" fontId="0" fillId="0" borderId="0" xfId="0" applyNumberFormat="1"/>
    <xf numFmtId="0" fontId="16" fillId="0" borderId="13" xfId="0" applyFont="1" applyBorder="1" applyAlignment="1">
      <alignment horizontal="left"/>
    </xf>
    <xf numFmtId="164" fontId="18" fillId="0" borderId="13" xfId="0" applyNumberFormat="1" applyFont="1" applyBorder="1" applyAlignment="1">
      <alignment vertical="center"/>
    </xf>
    <xf numFmtId="165" fontId="16" fillId="5" borderId="5" xfId="0" applyNumberFormat="1" applyFont="1" applyFill="1" applyBorder="1"/>
    <xf numFmtId="2" fontId="17" fillId="0" borderId="52" xfId="0" applyNumberFormat="1" applyFont="1" applyBorder="1" applyAlignment="1">
      <alignment vertical="center"/>
    </xf>
    <xf numFmtId="0" fontId="30" fillId="0" borderId="0" xfId="0" applyFont="1"/>
    <xf numFmtId="0" fontId="33" fillId="5" borderId="47" xfId="0" applyNumberFormat="1" applyFont="1" applyFill="1" applyBorder="1" applyAlignment="1">
      <alignment horizontal="center" wrapText="1"/>
    </xf>
    <xf numFmtId="0" fontId="19" fillId="0" borderId="47" xfId="0" applyFont="1" applyBorder="1" applyAlignment="1">
      <alignment horizontal="center"/>
    </xf>
    <xf numFmtId="0" fontId="3" fillId="5" borderId="49" xfId="0" applyNumberFormat="1" applyFont="1" applyFill="1" applyBorder="1" applyAlignment="1">
      <alignment horizontal="center" wrapText="1"/>
    </xf>
    <xf numFmtId="3" fontId="0" fillId="0" borderId="0" xfId="0" applyNumberFormat="1"/>
    <xf numFmtId="0" fontId="11" fillId="5" borderId="13" xfId="0" applyFont="1" applyFill="1" applyBorder="1" applyAlignment="1">
      <alignment horizontal="left"/>
    </xf>
    <xf numFmtId="3" fontId="24" fillId="5" borderId="9" xfId="0" applyNumberFormat="1" applyFont="1" applyFill="1" applyBorder="1"/>
    <xf numFmtId="3" fontId="2" fillId="0" borderId="9" xfId="0" applyNumberFormat="1" applyFont="1" applyBorder="1"/>
    <xf numFmtId="0" fontId="0" fillId="0" borderId="47" xfId="0" applyBorder="1"/>
    <xf numFmtId="3" fontId="6" fillId="5" borderId="7" xfId="0" applyNumberFormat="1" applyFont="1" applyFill="1" applyBorder="1"/>
    <xf numFmtId="0" fontId="0" fillId="4" borderId="0" xfId="0" applyFill="1"/>
    <xf numFmtId="3" fontId="3" fillId="4" borderId="54" xfId="0" applyNumberFormat="1" applyFont="1" applyFill="1" applyBorder="1" applyAlignment="1">
      <alignment wrapText="1"/>
    </xf>
    <xf numFmtId="3" fontId="24" fillId="4" borderId="54" xfId="0" applyNumberFormat="1" applyFont="1" applyFill="1" applyBorder="1" applyAlignment="1">
      <alignment wrapText="1"/>
    </xf>
    <xf numFmtId="0" fontId="3" fillId="4" borderId="54" xfId="0" applyNumberFormat="1" applyFont="1" applyFill="1" applyBorder="1" applyAlignment="1">
      <alignment wrapText="1"/>
    </xf>
    <xf numFmtId="0" fontId="117" fillId="0" borderId="54" xfId="0" applyFont="1" applyBorder="1" applyAlignment="1">
      <alignment horizontal="center"/>
    </xf>
    <xf numFmtId="0" fontId="119" fillId="0" borderId="54" xfId="0" applyFont="1" applyBorder="1" applyAlignment="1">
      <alignment horizontal="center"/>
    </xf>
    <xf numFmtId="0" fontId="6" fillId="5" borderId="0" xfId="0" applyFont="1" applyFill="1" applyBorder="1"/>
    <xf numFmtId="0" fontId="11" fillId="5" borderId="0" xfId="0" applyFont="1" applyFill="1" applyBorder="1"/>
    <xf numFmtId="0" fontId="34" fillId="5" borderId="0" xfId="0" applyFont="1" applyFill="1" applyBorder="1" applyAlignment="1">
      <alignment horizontal="right"/>
    </xf>
    <xf numFmtId="3" fontId="10" fillId="5" borderId="5" xfId="0" applyNumberFormat="1" applyFont="1" applyFill="1" applyBorder="1"/>
    <xf numFmtId="3" fontId="3" fillId="5" borderId="63" xfId="0" applyNumberFormat="1" applyFont="1" applyFill="1" applyBorder="1"/>
    <xf numFmtId="0" fontId="11" fillId="5" borderId="65" xfId="0" applyFont="1" applyFill="1" applyBorder="1"/>
    <xf numFmtId="0" fontId="2" fillId="5" borderId="59" xfId="0" applyFont="1" applyFill="1" applyBorder="1"/>
    <xf numFmtId="0" fontId="2" fillId="5" borderId="62" xfId="0" applyFont="1" applyFill="1" applyBorder="1"/>
    <xf numFmtId="3" fontId="2" fillId="5" borderId="67" xfId="0" applyNumberFormat="1" applyFont="1" applyFill="1" applyBorder="1"/>
    <xf numFmtId="3" fontId="2" fillId="5" borderId="68" xfId="0" applyNumberFormat="1" applyFont="1" applyFill="1" applyBorder="1"/>
    <xf numFmtId="3" fontId="3" fillId="5" borderId="67" xfId="0" applyNumberFormat="1" applyFont="1" applyFill="1" applyBorder="1"/>
    <xf numFmtId="3" fontId="24" fillId="5" borderId="68" xfId="0" applyNumberFormat="1" applyFont="1" applyFill="1" applyBorder="1"/>
    <xf numFmtId="3" fontId="2" fillId="5" borderId="70" xfId="0" applyNumberFormat="1" applyFont="1" applyFill="1" applyBorder="1"/>
    <xf numFmtId="3" fontId="7" fillId="5" borderId="71" xfId="0" applyNumberFormat="1" applyFont="1" applyFill="1" applyBorder="1"/>
    <xf numFmtId="3" fontId="3" fillId="5" borderId="54" xfId="0" applyNumberFormat="1" applyFont="1" applyFill="1" applyBorder="1" applyAlignment="1">
      <alignment wrapText="1"/>
    </xf>
    <xf numFmtId="3" fontId="24" fillId="5" borderId="54" xfId="0" applyNumberFormat="1" applyFont="1" applyFill="1" applyBorder="1" applyAlignment="1">
      <alignment wrapText="1"/>
    </xf>
    <xf numFmtId="0" fontId="3" fillId="5" borderId="54" xfId="0" applyNumberFormat="1" applyFont="1" applyFill="1" applyBorder="1" applyAlignment="1">
      <alignment wrapText="1"/>
    </xf>
    <xf numFmtId="0" fontId="0" fillId="0" borderId="52" xfId="0" applyBorder="1"/>
    <xf numFmtId="0" fontId="11" fillId="5" borderId="7" xfId="0" applyFont="1" applyFill="1" applyBorder="1" applyAlignment="1">
      <alignment horizontal="left"/>
    </xf>
    <xf numFmtId="3" fontId="12" fillId="5" borderId="7" xfId="0" applyNumberFormat="1" applyFont="1" applyFill="1" applyBorder="1"/>
    <xf numFmtId="3" fontId="2" fillId="5" borderId="73" xfId="0" applyNumberFormat="1" applyFont="1" applyFill="1" applyBorder="1"/>
    <xf numFmtId="3" fontId="2" fillId="5" borderId="74" xfId="0" applyNumberFormat="1" applyFont="1" applyFill="1" applyBorder="1"/>
    <xf numFmtId="3" fontId="2" fillId="0" borderId="7" xfId="0" applyNumberFormat="1" applyFont="1" applyBorder="1"/>
    <xf numFmtId="0" fontId="0" fillId="0" borderId="75" xfId="0" applyBorder="1"/>
    <xf numFmtId="3" fontId="0" fillId="3" borderId="0" xfId="0" applyNumberFormat="1" applyFill="1"/>
    <xf numFmtId="3" fontId="3" fillId="5" borderId="79" xfId="0" applyNumberFormat="1" applyFont="1" applyFill="1" applyBorder="1"/>
    <xf numFmtId="3" fontId="2" fillId="0" borderId="12" xfId="0" applyNumberFormat="1" applyFont="1" applyBorder="1"/>
    <xf numFmtId="3" fontId="7" fillId="5" borderId="80" xfId="0" applyNumberFormat="1" applyFont="1" applyFill="1" applyBorder="1"/>
    <xf numFmtId="3" fontId="5" fillId="5" borderId="80" xfId="0" applyNumberFormat="1" applyFont="1" applyFill="1" applyBorder="1"/>
    <xf numFmtId="0" fontId="0" fillId="0" borderId="54" xfId="0" applyBorder="1"/>
    <xf numFmtId="3" fontId="2" fillId="0" borderId="21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6" fillId="5" borderId="10" xfId="0" applyNumberFormat="1" applyFont="1" applyFill="1" applyBorder="1"/>
    <xf numFmtId="0" fontId="3" fillId="3" borderId="54" xfId="0" applyNumberFormat="1" applyFont="1" applyFill="1" applyBorder="1" applyAlignment="1">
      <alignment horizontal="center" wrapText="1"/>
    </xf>
    <xf numFmtId="0" fontId="0" fillId="3" borderId="60" xfId="0" applyFill="1" applyBorder="1"/>
    <xf numFmtId="3" fontId="3" fillId="3" borderId="60" xfId="0" applyNumberFormat="1" applyFont="1" applyFill="1" applyBorder="1"/>
    <xf numFmtId="3" fontId="7" fillId="3" borderId="60" xfId="0" applyNumberFormat="1" applyFont="1" applyFill="1" applyBorder="1"/>
    <xf numFmtId="3" fontId="5" fillId="3" borderId="58" xfId="0" applyNumberFormat="1" applyFont="1" applyFill="1" applyBorder="1"/>
    <xf numFmtId="3" fontId="2" fillId="5" borderId="0" xfId="0" applyNumberFormat="1" applyFont="1" applyFill="1" applyBorder="1"/>
    <xf numFmtId="3" fontId="3" fillId="5" borderId="84" xfId="0" applyNumberFormat="1" applyFont="1" applyFill="1" applyBorder="1"/>
    <xf numFmtId="3" fontId="7" fillId="5" borderId="17" xfId="0" applyNumberFormat="1" applyFont="1" applyFill="1" applyBorder="1"/>
    <xf numFmtId="10" fontId="0" fillId="0" borderId="0" xfId="0" applyNumberFormat="1"/>
    <xf numFmtId="0" fontId="34" fillId="5" borderId="0" xfId="0" applyFont="1" applyFill="1"/>
    <xf numFmtId="0" fontId="3" fillId="5" borderId="47" xfId="0" applyNumberFormat="1" applyFont="1" applyFill="1" applyBorder="1" applyAlignment="1">
      <alignment horizontal="center" wrapText="1"/>
    </xf>
    <xf numFmtId="3" fontId="16" fillId="5" borderId="0" xfId="0" applyNumberFormat="1" applyFont="1" applyFill="1" applyBorder="1"/>
    <xf numFmtId="3" fontId="11" fillId="5" borderId="0" xfId="0" applyNumberFormat="1" applyFont="1" applyFill="1" applyBorder="1"/>
    <xf numFmtId="3" fontId="16" fillId="5" borderId="13" xfId="0" applyNumberFormat="1" applyFont="1" applyFill="1" applyBorder="1"/>
    <xf numFmtId="3" fontId="16" fillId="5" borderId="48" xfId="0" applyNumberFormat="1" applyFont="1" applyFill="1" applyBorder="1"/>
    <xf numFmtId="3" fontId="16" fillId="5" borderId="17" xfId="0" applyNumberFormat="1" applyFont="1" applyFill="1" applyBorder="1"/>
    <xf numFmtId="3" fontId="16" fillId="5" borderId="5" xfId="0" applyNumberFormat="1" applyFont="1" applyFill="1" applyBorder="1"/>
    <xf numFmtId="0" fontId="3" fillId="5" borderId="47" xfId="0" applyNumberFormat="1" applyFont="1" applyFill="1" applyBorder="1" applyAlignment="1">
      <alignment horizontal="center" wrapText="1"/>
    </xf>
    <xf numFmtId="3" fontId="2" fillId="5" borderId="3" xfId="0" applyNumberFormat="1" applyFont="1" applyFill="1" applyBorder="1"/>
    <xf numFmtId="3" fontId="2" fillId="5" borderId="48" xfId="0" applyNumberFormat="1" applyFont="1" applyFill="1" applyBorder="1"/>
    <xf numFmtId="3" fontId="2" fillId="5" borderId="5" xfId="0" applyNumberFormat="1" applyFont="1" applyFill="1" applyBorder="1"/>
    <xf numFmtId="0" fontId="125" fillId="0" borderId="0" xfId="0" applyFont="1"/>
    <xf numFmtId="3" fontId="33" fillId="5" borderId="24" xfId="0" applyNumberFormat="1" applyFont="1" applyFill="1" applyBorder="1"/>
    <xf numFmtId="3" fontId="115" fillId="5" borderId="49" xfId="0" applyNumberFormat="1" applyFont="1" applyFill="1" applyBorder="1"/>
    <xf numFmtId="3" fontId="33" fillId="5" borderId="49" xfId="0" applyNumberFormat="1" applyFont="1" applyFill="1" applyBorder="1"/>
    <xf numFmtId="0" fontId="3" fillId="5" borderId="51" xfId="0" applyNumberFormat="1" applyFont="1" applyFill="1" applyBorder="1" applyAlignment="1">
      <alignment horizontal="center" wrapText="1"/>
    </xf>
    <xf numFmtId="3" fontId="3" fillId="5" borderId="51" xfId="0" applyNumberFormat="1" applyFont="1" applyFill="1" applyBorder="1"/>
    <xf numFmtId="0" fontId="3" fillId="81" borderId="86" xfId="0" applyNumberFormat="1" applyFont="1" applyFill="1" applyBorder="1" applyAlignment="1">
      <alignment horizontal="center" wrapText="1"/>
    </xf>
    <xf numFmtId="0" fontId="0" fillId="81" borderId="81" xfId="0" applyFill="1" applyBorder="1"/>
    <xf numFmtId="3" fontId="3" fillId="81" borderId="83" xfId="0" applyNumberFormat="1" applyFont="1" applyFill="1" applyBorder="1"/>
    <xf numFmtId="3" fontId="3" fillId="81" borderId="87" xfId="0" applyNumberFormat="1" applyFont="1" applyFill="1" applyBorder="1"/>
    <xf numFmtId="3" fontId="3" fillId="81" borderId="88" xfId="0" applyNumberFormat="1" applyFont="1" applyFill="1" applyBorder="1"/>
    <xf numFmtId="3" fontId="3" fillId="81" borderId="89" xfId="0" applyNumberFormat="1" applyFont="1" applyFill="1" applyBorder="1"/>
    <xf numFmtId="3" fontId="7" fillId="81" borderId="86" xfId="0" applyNumberFormat="1" applyFont="1" applyFill="1" applyBorder="1"/>
    <xf numFmtId="3" fontId="5" fillId="81" borderId="86" xfId="0" applyNumberFormat="1" applyFont="1" applyFill="1" applyBorder="1"/>
    <xf numFmtId="0" fontId="11" fillId="0" borderId="0" xfId="0" applyFont="1" applyFill="1"/>
    <xf numFmtId="3" fontId="15" fillId="0" borderId="51" xfId="0" applyNumberFormat="1" applyFont="1" applyFill="1" applyBorder="1" applyAlignment="1">
      <alignment horizontal="center" vertical="center" wrapText="1"/>
    </xf>
    <xf numFmtId="3" fontId="15" fillId="0" borderId="47" xfId="0" applyNumberFormat="1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wrapText="1"/>
    </xf>
    <xf numFmtId="41" fontId="10" fillId="0" borderId="51" xfId="0" applyNumberFormat="1" applyFont="1" applyFill="1" applyBorder="1"/>
    <xf numFmtId="41" fontId="10" fillId="0" borderId="47" xfId="0" applyNumberFormat="1" applyFont="1" applyFill="1" applyBorder="1"/>
    <xf numFmtId="3" fontId="16" fillId="0" borderId="9" xfId="0" applyNumberFormat="1" applyFont="1" applyFill="1" applyBorder="1" applyAlignment="1">
      <alignment horizontal="right" vertical="center"/>
    </xf>
    <xf numFmtId="3" fontId="16" fillId="0" borderId="12" xfId="0" applyNumberFormat="1" applyFont="1" applyFill="1" applyBorder="1" applyAlignment="1">
      <alignment horizontal="right" vertical="center"/>
    </xf>
    <xf numFmtId="41" fontId="19" fillId="0" borderId="47" xfId="0" applyNumberFormat="1" applyFont="1" applyFill="1" applyBorder="1"/>
    <xf numFmtId="3" fontId="16" fillId="0" borderId="13" xfId="0" applyNumberFormat="1" applyFont="1" applyFill="1" applyBorder="1" applyAlignment="1">
      <alignment horizontal="right"/>
    </xf>
    <xf numFmtId="3" fontId="16" fillId="0" borderId="9" xfId="0" applyNumberFormat="1" applyFont="1" applyFill="1" applyBorder="1" applyAlignment="1">
      <alignment horizontal="right"/>
    </xf>
    <xf numFmtId="3" fontId="16" fillId="0" borderId="17" xfId="0" applyNumberFormat="1" applyFont="1" applyFill="1" applyBorder="1" applyAlignment="1">
      <alignment horizontal="right"/>
    </xf>
    <xf numFmtId="41" fontId="16" fillId="0" borderId="0" xfId="0" applyNumberFormat="1" applyFont="1" applyFill="1" applyBorder="1"/>
    <xf numFmtId="0" fontId="126" fillId="0" borderId="0" xfId="0" applyFont="1"/>
    <xf numFmtId="3" fontId="33" fillId="5" borderId="91" xfId="0" applyNumberFormat="1" applyFont="1" applyFill="1" applyBorder="1"/>
    <xf numFmtId="3" fontId="33" fillId="5" borderId="90" xfId="0" applyNumberFormat="1" applyFont="1" applyFill="1" applyBorder="1"/>
    <xf numFmtId="3" fontId="33" fillId="5" borderId="92" xfId="0" applyNumberFormat="1" applyFont="1" applyFill="1" applyBorder="1"/>
    <xf numFmtId="3" fontId="117" fillId="5" borderId="13" xfId="0" applyNumberFormat="1" applyFont="1" applyFill="1" applyBorder="1"/>
    <xf numFmtId="3" fontId="117" fillId="5" borderId="9" xfId="0" applyNumberFormat="1" applyFont="1" applyFill="1" applyBorder="1"/>
    <xf numFmtId="0" fontId="3" fillId="5" borderId="58" xfId="0" applyNumberFormat="1" applyFont="1" applyFill="1" applyBorder="1" applyAlignment="1">
      <alignment horizontal="center" wrapText="1"/>
    </xf>
    <xf numFmtId="0" fontId="6" fillId="0" borderId="0" xfId="0" applyFont="1" applyBorder="1"/>
    <xf numFmtId="3" fontId="121" fillId="5" borderId="9" xfId="0" applyNumberFormat="1" applyFont="1" applyFill="1" applyBorder="1"/>
    <xf numFmtId="0" fontId="3" fillId="5" borderId="93" xfId="0" applyNumberFormat="1" applyFont="1" applyFill="1" applyBorder="1" applyAlignment="1">
      <alignment horizontal="center" wrapText="1"/>
    </xf>
    <xf numFmtId="0" fontId="2" fillId="5" borderId="47" xfId="0" applyNumberFormat="1" applyFont="1" applyFill="1" applyBorder="1" applyAlignment="1">
      <alignment horizontal="center" wrapText="1"/>
    </xf>
    <xf numFmtId="3" fontId="121" fillId="5" borderId="17" xfId="0" applyNumberFormat="1" applyFont="1" applyFill="1" applyBorder="1"/>
    <xf numFmtId="0" fontId="121" fillId="5" borderId="62" xfId="0" applyNumberFormat="1" applyFont="1" applyFill="1" applyBorder="1" applyAlignment="1">
      <alignment horizontal="center" wrapText="1"/>
    </xf>
    <xf numFmtId="0" fontId="2" fillId="5" borderId="94" xfId="0" applyNumberFormat="1" applyFont="1" applyFill="1" applyBorder="1" applyAlignment="1">
      <alignment horizontal="center" wrapText="1"/>
    </xf>
    <xf numFmtId="3" fontId="121" fillId="5" borderId="13" xfId="0" applyNumberFormat="1" applyFont="1" applyFill="1" applyBorder="1"/>
    <xf numFmtId="0" fontId="3" fillId="5" borderId="95" xfId="0" applyNumberFormat="1" applyFont="1" applyFill="1" applyBorder="1" applyAlignment="1">
      <alignment horizontal="center" wrapText="1"/>
    </xf>
    <xf numFmtId="0" fontId="33" fillId="5" borderId="102" xfId="0" applyNumberFormat="1" applyFont="1" applyFill="1" applyBorder="1" applyAlignment="1">
      <alignment horizontal="center" wrapText="1"/>
    </xf>
    <xf numFmtId="3" fontId="6" fillId="5" borderId="0" xfId="0" applyNumberFormat="1" applyFont="1" applyFill="1" applyBorder="1"/>
    <xf numFmtId="0" fontId="2" fillId="0" borderId="47" xfId="0" applyFont="1" applyBorder="1"/>
    <xf numFmtId="3" fontId="7" fillId="5" borderId="50" xfId="0" applyNumberFormat="1" applyFont="1" applyFill="1" applyBorder="1"/>
    <xf numFmtId="3" fontId="7" fillId="5" borderId="86" xfId="0" applyNumberFormat="1" applyFont="1" applyFill="1" applyBorder="1"/>
    <xf numFmtId="0" fontId="33" fillId="5" borderId="49" xfId="0" applyNumberFormat="1" applyFont="1" applyFill="1" applyBorder="1" applyAlignment="1">
      <alignment horizontal="center" wrapText="1"/>
    </xf>
    <xf numFmtId="0" fontId="2" fillId="0" borderId="49" xfId="0" applyFont="1" applyBorder="1"/>
    <xf numFmtId="3" fontId="33" fillId="5" borderId="105" xfId="0" applyNumberFormat="1" applyFont="1" applyFill="1" applyBorder="1"/>
    <xf numFmtId="3" fontId="33" fillId="5" borderId="88" xfId="0" applyNumberFormat="1" applyFont="1" applyFill="1" applyBorder="1"/>
    <xf numFmtId="3" fontId="33" fillId="5" borderId="89" xfId="0" applyNumberFormat="1" applyFont="1" applyFill="1" applyBorder="1"/>
    <xf numFmtId="3" fontId="2" fillId="5" borderId="106" xfId="0" applyNumberFormat="1" applyFont="1" applyFill="1" applyBorder="1"/>
    <xf numFmtId="3" fontId="121" fillId="5" borderId="107" xfId="0" applyNumberFormat="1" applyFont="1" applyFill="1" applyBorder="1"/>
    <xf numFmtId="3" fontId="2" fillId="5" borderId="107" xfId="0" applyNumberFormat="1" applyFont="1" applyFill="1" applyBorder="1"/>
    <xf numFmtId="3" fontId="121" fillId="5" borderId="108" xfId="0" applyNumberFormat="1" applyFont="1" applyFill="1" applyBorder="1"/>
    <xf numFmtId="3" fontId="2" fillId="5" borderId="109" xfId="0" applyNumberFormat="1" applyFont="1" applyFill="1" applyBorder="1"/>
    <xf numFmtId="3" fontId="121" fillId="5" borderId="91" xfId="0" applyNumberFormat="1" applyFont="1" applyFill="1" applyBorder="1"/>
    <xf numFmtId="3" fontId="2" fillId="5" borderId="110" xfId="0" applyNumberFormat="1" applyFont="1" applyFill="1" applyBorder="1"/>
    <xf numFmtId="3" fontId="121" fillId="5" borderId="92" xfId="0" applyNumberFormat="1" applyFont="1" applyFill="1" applyBorder="1"/>
    <xf numFmtId="0" fontId="0" fillId="0" borderId="111" xfId="0" applyBorder="1"/>
    <xf numFmtId="3" fontId="2" fillId="5" borderId="99" xfId="0" applyNumberFormat="1" applyFont="1" applyFill="1" applyBorder="1"/>
    <xf numFmtId="3" fontId="121" fillId="5" borderId="90" xfId="0" applyNumberFormat="1" applyFont="1" applyFill="1" applyBorder="1"/>
    <xf numFmtId="3" fontId="122" fillId="5" borderId="47" xfId="0" applyNumberFormat="1" applyFont="1" applyFill="1" applyBorder="1"/>
    <xf numFmtId="0" fontId="33" fillId="5" borderId="112" xfId="0" applyNumberFormat="1" applyFont="1" applyFill="1" applyBorder="1" applyAlignment="1">
      <alignment horizontal="center" wrapText="1"/>
    </xf>
    <xf numFmtId="0" fontId="121" fillId="5" borderId="58" xfId="0" applyNumberFormat="1" applyFont="1" applyFill="1" applyBorder="1" applyAlignment="1">
      <alignment horizontal="center" wrapText="1"/>
    </xf>
    <xf numFmtId="0" fontId="6" fillId="0" borderId="66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3" fontId="3" fillId="5" borderId="117" xfId="0" applyNumberFormat="1" applyFont="1" applyFill="1" applyBorder="1"/>
    <xf numFmtId="3" fontId="3" fillId="5" borderId="119" xfId="0" applyNumberFormat="1" applyFont="1" applyFill="1" applyBorder="1"/>
    <xf numFmtId="3" fontId="3" fillId="5" borderId="121" xfId="0" applyNumberFormat="1" applyFont="1" applyFill="1" applyBorder="1"/>
    <xf numFmtId="3" fontId="115" fillId="5" borderId="122" xfId="0" applyNumberFormat="1" applyFont="1" applyFill="1" applyBorder="1"/>
    <xf numFmtId="3" fontId="3" fillId="5" borderId="124" xfId="0" applyNumberFormat="1" applyFont="1" applyFill="1" applyBorder="1"/>
    <xf numFmtId="3" fontId="3" fillId="5" borderId="126" xfId="0" applyNumberFormat="1" applyFont="1" applyFill="1" applyBorder="1"/>
    <xf numFmtId="3" fontId="3" fillId="5" borderId="128" xfId="0" applyNumberFormat="1" applyFont="1" applyFill="1" applyBorder="1"/>
    <xf numFmtId="0" fontId="33" fillId="80" borderId="93" xfId="0" applyNumberFormat="1" applyFont="1" applyFill="1" applyBorder="1" applyAlignment="1">
      <alignment horizontal="center" wrapText="1"/>
    </xf>
    <xf numFmtId="0" fontId="3" fillId="79" borderId="62" xfId="0" applyNumberFormat="1" applyFont="1" applyFill="1" applyBorder="1" applyAlignment="1">
      <alignment horizontal="center" wrapText="1"/>
    </xf>
    <xf numFmtId="3" fontId="2" fillId="5" borderId="129" xfId="0" applyNumberFormat="1" applyFont="1" applyFill="1" applyBorder="1"/>
    <xf numFmtId="3" fontId="2" fillId="5" borderId="130" xfId="0" applyNumberFormat="1" applyFont="1" applyFill="1" applyBorder="1"/>
    <xf numFmtId="3" fontId="2" fillId="5" borderId="127" xfId="0" applyNumberFormat="1" applyFont="1" applyFill="1" applyBorder="1"/>
    <xf numFmtId="3" fontId="2" fillId="5" borderId="131" xfId="0" applyNumberFormat="1" applyFont="1" applyFill="1" applyBorder="1"/>
    <xf numFmtId="3" fontId="2" fillId="5" borderId="132" xfId="0" applyNumberFormat="1" applyFont="1" applyFill="1" applyBorder="1"/>
    <xf numFmtId="3" fontId="2" fillId="5" borderId="133" xfId="0" applyNumberFormat="1" applyFont="1" applyFill="1" applyBorder="1"/>
    <xf numFmtId="0" fontId="2" fillId="5" borderId="58" xfId="0" applyNumberFormat="1" applyFont="1" applyFill="1" applyBorder="1" applyAlignment="1">
      <alignment horizontal="center" wrapText="1"/>
    </xf>
    <xf numFmtId="0" fontId="2" fillId="5" borderId="62" xfId="0" applyNumberFormat="1" applyFont="1" applyFill="1" applyBorder="1" applyAlignment="1">
      <alignment horizontal="center" wrapText="1"/>
    </xf>
    <xf numFmtId="3" fontId="2" fillId="0" borderId="77" xfId="0" applyNumberFormat="1" applyFont="1" applyBorder="1"/>
    <xf numFmtId="3" fontId="2" fillId="0" borderId="78" xfId="0" applyNumberFormat="1" applyFont="1" applyBorder="1"/>
    <xf numFmtId="3" fontId="2" fillId="5" borderId="108" xfId="0" applyNumberFormat="1" applyFont="1" applyFill="1" applyBorder="1"/>
    <xf numFmtId="3" fontId="2" fillId="5" borderId="91" xfId="0" applyNumberFormat="1" applyFont="1" applyFill="1" applyBorder="1"/>
    <xf numFmtId="3" fontId="2" fillId="5" borderId="92" xfId="0" applyNumberFormat="1" applyFont="1" applyFill="1" applyBorder="1"/>
    <xf numFmtId="3" fontId="121" fillId="5" borderId="97" xfId="0" applyNumberFormat="1" applyFont="1" applyFill="1" applyBorder="1"/>
    <xf numFmtId="3" fontId="121" fillId="5" borderId="98" xfId="0" applyNumberFormat="1" applyFont="1" applyFill="1" applyBorder="1"/>
    <xf numFmtId="3" fontId="2" fillId="5" borderId="90" xfId="0" applyNumberFormat="1" applyFont="1" applyFill="1" applyBorder="1"/>
    <xf numFmtId="0" fontId="121" fillId="5" borderId="96" xfId="0" applyNumberFormat="1" applyFont="1" applyFill="1" applyBorder="1" applyAlignment="1">
      <alignment horizontal="center" wrapText="1"/>
    </xf>
    <xf numFmtId="3" fontId="121" fillId="5" borderId="117" xfId="0" applyNumberFormat="1" applyFont="1" applyFill="1" applyBorder="1"/>
    <xf numFmtId="3" fontId="121" fillId="5" borderId="119" xfId="0" applyNumberFormat="1" applyFont="1" applyFill="1" applyBorder="1"/>
    <xf numFmtId="3" fontId="121" fillId="5" borderId="121" xfId="0" applyNumberFormat="1" applyFont="1" applyFill="1" applyBorder="1"/>
    <xf numFmtId="3" fontId="121" fillId="5" borderId="124" xfId="0" applyNumberFormat="1" applyFont="1" applyFill="1" applyBorder="1"/>
    <xf numFmtId="0" fontId="121" fillId="5" borderId="113" xfId="0" applyNumberFormat="1" applyFont="1" applyFill="1" applyBorder="1" applyAlignment="1">
      <alignment horizontal="center" wrapText="1"/>
    </xf>
    <xf numFmtId="3" fontId="2" fillId="0" borderId="134" xfId="0" applyNumberFormat="1" applyFont="1" applyBorder="1"/>
    <xf numFmtId="3" fontId="2" fillId="0" borderId="137" xfId="0" applyNumberFormat="1" applyFont="1" applyBorder="1"/>
    <xf numFmtId="9" fontId="32" fillId="0" borderId="54" xfId="0" applyNumberFormat="1" applyFont="1" applyBorder="1" applyAlignment="1">
      <alignment horizontal="center"/>
    </xf>
    <xf numFmtId="0" fontId="0" fillId="0" borderId="100" xfId="0" applyBorder="1"/>
    <xf numFmtId="0" fontId="0" fillId="0" borderId="139" xfId="0" applyBorder="1"/>
    <xf numFmtId="0" fontId="0" fillId="0" borderId="140" xfId="0" applyBorder="1"/>
    <xf numFmtId="0" fontId="20" fillId="0" borderId="54" xfId="0" applyFont="1" applyBorder="1"/>
    <xf numFmtId="9" fontId="25" fillId="0" borderId="100" xfId="0" applyNumberFormat="1" applyFont="1" applyBorder="1" applyAlignment="1">
      <alignment horizontal="center"/>
    </xf>
    <xf numFmtId="0" fontId="0" fillId="0" borderId="141" xfId="0" applyBorder="1"/>
    <xf numFmtId="0" fontId="13" fillId="0" borderId="101" xfId="0" applyFont="1" applyBorder="1"/>
    <xf numFmtId="0" fontId="0" fillId="0" borderId="19" xfId="0" applyBorder="1"/>
    <xf numFmtId="3" fontId="2" fillId="5" borderId="19" xfId="0" applyNumberFormat="1" applyFont="1" applyFill="1" applyBorder="1"/>
    <xf numFmtId="3" fontId="2" fillId="5" borderId="12" xfId="0" applyNumberFormat="1" applyFont="1" applyFill="1" applyBorder="1"/>
    <xf numFmtId="3" fontId="2" fillId="5" borderId="142" xfId="0" applyNumberFormat="1" applyFont="1" applyFill="1" applyBorder="1"/>
    <xf numFmtId="3" fontId="2" fillId="5" borderId="143" xfId="0" applyNumberFormat="1" applyFont="1" applyFill="1" applyBorder="1"/>
    <xf numFmtId="3" fontId="2" fillId="5" borderId="144" xfId="0" applyNumberFormat="1" applyFont="1" applyFill="1" applyBorder="1"/>
    <xf numFmtId="3" fontId="121" fillId="5" borderId="12" xfId="0" applyNumberFormat="1" applyFont="1" applyFill="1" applyBorder="1"/>
    <xf numFmtId="3" fontId="121" fillId="5" borderId="145" xfId="0" applyNumberFormat="1" applyFont="1" applyFill="1" applyBorder="1"/>
    <xf numFmtId="3" fontId="2" fillId="5" borderId="145" xfId="0" applyNumberFormat="1" applyFont="1" applyFill="1" applyBorder="1"/>
    <xf numFmtId="3" fontId="2" fillId="0" borderId="146" xfId="0" applyNumberFormat="1" applyFont="1" applyBorder="1"/>
    <xf numFmtId="3" fontId="121" fillId="5" borderId="147" xfId="0" applyNumberFormat="1" applyFont="1" applyFill="1" applyBorder="1"/>
    <xf numFmtId="3" fontId="3" fillId="5" borderId="148" xfId="0" applyNumberFormat="1" applyFont="1" applyFill="1" applyBorder="1"/>
    <xf numFmtId="3" fontId="121" fillId="5" borderId="47" xfId="0" applyNumberFormat="1" applyFont="1" applyFill="1" applyBorder="1"/>
    <xf numFmtId="3" fontId="115" fillId="5" borderId="47" xfId="0" applyNumberFormat="1" applyFont="1" applyFill="1" applyBorder="1"/>
    <xf numFmtId="3" fontId="2" fillId="5" borderId="47" xfId="0" applyNumberFormat="1" applyFont="1" applyFill="1" applyBorder="1"/>
    <xf numFmtId="3" fontId="116" fillId="5" borderId="47" xfId="0" applyNumberFormat="1" applyFont="1" applyFill="1" applyBorder="1"/>
    <xf numFmtId="3" fontId="12" fillId="5" borderId="0" xfId="0" applyNumberFormat="1" applyFont="1" applyFill="1" applyBorder="1"/>
    <xf numFmtId="0" fontId="3" fillId="5" borderId="58" xfId="0" applyFont="1" applyFill="1" applyBorder="1" applyAlignment="1">
      <alignment horizontal="center" wrapText="1"/>
    </xf>
    <xf numFmtId="49" fontId="3" fillId="5" borderId="58" xfId="0" applyNumberFormat="1" applyFont="1" applyFill="1" applyBorder="1" applyAlignment="1">
      <alignment horizontal="center" wrapText="1"/>
    </xf>
    <xf numFmtId="3" fontId="2" fillId="5" borderId="83" xfId="0" applyNumberFormat="1" applyFont="1" applyFill="1" applyBorder="1"/>
    <xf numFmtId="3" fontId="121" fillId="5" borderId="49" xfId="0" applyNumberFormat="1" applyFont="1" applyFill="1" applyBorder="1"/>
    <xf numFmtId="0" fontId="3" fillId="80" borderId="84" xfId="0" applyNumberFormat="1" applyFont="1" applyFill="1" applyBorder="1" applyAlignment="1">
      <alignment horizontal="center" wrapText="1"/>
    </xf>
    <xf numFmtId="0" fontId="13" fillId="5" borderId="106" xfId="0" applyFont="1" applyFill="1" applyBorder="1"/>
    <xf numFmtId="0" fontId="0" fillId="0" borderId="107" xfId="0" applyBorder="1"/>
    <xf numFmtId="3" fontId="6" fillId="5" borderId="20" xfId="0" applyNumberFormat="1" applyFont="1" applyFill="1" applyBorder="1"/>
    <xf numFmtId="3" fontId="6" fillId="5" borderId="65" xfId="0" applyNumberFormat="1" applyFont="1" applyFill="1" applyBorder="1"/>
    <xf numFmtId="3" fontId="6" fillId="5" borderId="2" xfId="0" applyNumberFormat="1" applyFont="1" applyFill="1" applyBorder="1"/>
    <xf numFmtId="3" fontId="6" fillId="5" borderId="4" xfId="0" applyNumberFormat="1" applyFont="1" applyFill="1" applyBorder="1"/>
    <xf numFmtId="3" fontId="117" fillId="5" borderId="17" xfId="0" applyNumberFormat="1" applyFont="1" applyFill="1" applyBorder="1"/>
    <xf numFmtId="0" fontId="3" fillId="80" borderId="58" xfId="0" applyNumberFormat="1" applyFont="1" applyFill="1" applyBorder="1" applyAlignment="1">
      <alignment horizontal="center" wrapText="1"/>
    </xf>
    <xf numFmtId="0" fontId="3" fillId="80" borderId="93" xfId="0" applyNumberFormat="1" applyFont="1" applyFill="1" applyBorder="1" applyAlignment="1">
      <alignment horizontal="center" wrapText="1"/>
    </xf>
    <xf numFmtId="0" fontId="6" fillId="0" borderId="75" xfId="0" applyFont="1" applyBorder="1"/>
    <xf numFmtId="3" fontId="2" fillId="0" borderId="149" xfId="0" applyNumberFormat="1" applyFont="1" applyBorder="1"/>
    <xf numFmtId="0" fontId="0" fillId="0" borderId="115" xfId="0" applyBorder="1"/>
    <xf numFmtId="0" fontId="0" fillId="0" borderId="64" xfId="0" applyBorder="1"/>
    <xf numFmtId="3" fontId="3" fillId="5" borderId="150" xfId="0" applyNumberFormat="1" applyFont="1" applyFill="1" applyBorder="1"/>
    <xf numFmtId="3" fontId="3" fillId="5" borderId="151" xfId="0" applyNumberFormat="1" applyFont="1" applyFill="1" applyBorder="1"/>
    <xf numFmtId="3" fontId="3" fillId="5" borderId="97" xfId="0" applyNumberFormat="1" applyFont="1" applyFill="1" applyBorder="1"/>
    <xf numFmtId="3" fontId="3" fillId="0" borderId="135" xfId="0" applyNumberFormat="1" applyFont="1" applyBorder="1"/>
    <xf numFmtId="3" fontId="3" fillId="0" borderId="82" xfId="0" applyNumberFormat="1" applyFont="1" applyBorder="1"/>
    <xf numFmtId="3" fontId="3" fillId="0" borderId="138" xfId="0" applyNumberFormat="1" applyFont="1" applyBorder="1"/>
    <xf numFmtId="3" fontId="3" fillId="0" borderId="104" xfId="0" applyNumberFormat="1" applyFont="1" applyBorder="1"/>
    <xf numFmtId="41" fontId="19" fillId="5" borderId="47" xfId="0" applyNumberFormat="1" applyFont="1" applyFill="1" applyBorder="1"/>
    <xf numFmtId="41" fontId="10" fillId="0" borderId="77" xfId="0" applyNumberFormat="1" applyFont="1" applyFill="1" applyBorder="1"/>
    <xf numFmtId="3" fontId="16" fillId="0" borderId="13" xfId="0" applyNumberFormat="1" applyFont="1" applyFill="1" applyBorder="1" applyAlignment="1">
      <alignment horizontal="right" vertical="center"/>
    </xf>
    <xf numFmtId="3" fontId="16" fillId="0" borderId="48" xfId="0" applyNumberFormat="1" applyFont="1" applyFill="1" applyBorder="1" applyAlignment="1">
      <alignment horizontal="right" vertical="center"/>
    </xf>
    <xf numFmtId="3" fontId="16" fillId="0" borderId="3" xfId="0" applyNumberFormat="1" applyFont="1" applyFill="1" applyBorder="1" applyAlignment="1">
      <alignment horizontal="right" vertical="center"/>
    </xf>
    <xf numFmtId="3" fontId="16" fillId="0" borderId="61" xfId="0" applyNumberFormat="1" applyFont="1" applyFill="1" applyBorder="1" applyAlignment="1">
      <alignment horizontal="right" vertical="center"/>
    </xf>
    <xf numFmtId="3" fontId="16" fillId="0" borderId="48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165" fontId="16" fillId="5" borderId="0" xfId="0" applyNumberFormat="1" applyFont="1" applyFill="1" applyBorder="1"/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65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3" fontId="10" fillId="0" borderId="0" xfId="0" applyNumberFormat="1" applyFont="1"/>
    <xf numFmtId="0" fontId="10" fillId="0" borderId="47" xfId="0" applyFont="1" applyBorder="1" applyAlignment="1">
      <alignment horizontal="center"/>
    </xf>
    <xf numFmtId="0" fontId="8" fillId="5" borderId="51" xfId="0" applyFont="1" applyFill="1" applyBorder="1" applyAlignment="1">
      <alignment horizontal="center" wrapText="1"/>
    </xf>
    <xf numFmtId="4" fontId="27" fillId="0" borderId="0" xfId="0" applyNumberFormat="1" applyFont="1" applyBorder="1" applyAlignment="1">
      <alignment vertical="center"/>
    </xf>
    <xf numFmtId="173" fontId="28" fillId="0" borderId="0" xfId="967" applyFont="1" applyBorder="1"/>
    <xf numFmtId="0" fontId="114" fillId="0" borderId="0" xfId="0" applyFont="1"/>
    <xf numFmtId="165" fontId="16" fillId="5" borderId="65" xfId="0" applyNumberFormat="1" applyFont="1" applyFill="1" applyBorder="1"/>
    <xf numFmtId="165" fontId="16" fillId="5" borderId="2" xfId="0" applyNumberFormat="1" applyFont="1" applyFill="1" applyBorder="1"/>
    <xf numFmtId="165" fontId="16" fillId="5" borderId="4" xfId="0" applyNumberFormat="1" applyFont="1" applyFill="1" applyBorder="1"/>
    <xf numFmtId="41" fontId="10" fillId="5" borderId="65" xfId="0" applyNumberFormat="1" applyFont="1" applyFill="1" applyBorder="1"/>
    <xf numFmtId="41" fontId="10" fillId="5" borderId="13" xfId="0" applyNumberFormat="1" applyFont="1" applyFill="1" applyBorder="1"/>
    <xf numFmtId="41" fontId="10" fillId="5" borderId="9" xfId="0" applyNumberFormat="1" applyFont="1" applyFill="1" applyBorder="1"/>
    <xf numFmtId="41" fontId="10" fillId="5" borderId="17" xfId="0" applyNumberFormat="1" applyFont="1" applyFill="1" applyBorder="1"/>
    <xf numFmtId="3" fontId="16" fillId="0" borderId="17" xfId="0" applyNumberFormat="1" applyFont="1" applyFill="1" applyBorder="1" applyAlignment="1">
      <alignment horizontal="right" vertical="center"/>
    </xf>
    <xf numFmtId="172" fontId="117" fillId="0" borderId="3" xfId="0" applyNumberFormat="1" applyFont="1" applyBorder="1"/>
    <xf numFmtId="172" fontId="117" fillId="0" borderId="5" xfId="0" applyNumberFormat="1" applyFont="1" applyBorder="1"/>
    <xf numFmtId="172" fontId="117" fillId="0" borderId="85" xfId="0" applyNumberFormat="1" applyFont="1" applyBorder="1"/>
    <xf numFmtId="172" fontId="0" fillId="0" borderId="114" xfId="0" applyNumberFormat="1" applyBorder="1"/>
    <xf numFmtId="172" fontId="119" fillId="0" borderId="47" xfId="0" applyNumberFormat="1" applyFont="1" applyBorder="1"/>
    <xf numFmtId="172" fontId="117" fillId="0" borderId="48" xfId="0" applyNumberFormat="1" applyFont="1" applyBorder="1"/>
    <xf numFmtId="3" fontId="2" fillId="0" borderId="154" xfId="0" applyNumberFormat="1" applyFont="1" applyBorder="1"/>
    <xf numFmtId="3" fontId="3" fillId="0" borderId="155" xfId="0" applyNumberFormat="1" applyFont="1" applyBorder="1"/>
    <xf numFmtId="172" fontId="117" fillId="0" borderId="136" xfId="0" applyNumberFormat="1" applyFont="1" applyBorder="1"/>
    <xf numFmtId="172" fontId="117" fillId="0" borderId="131" xfId="0" applyNumberFormat="1" applyFont="1" applyBorder="1"/>
    <xf numFmtId="172" fontId="117" fillId="0" borderId="156" xfId="0" applyNumberFormat="1" applyFont="1" applyBorder="1"/>
    <xf numFmtId="172" fontId="119" fillId="0" borderId="80" xfId="0" applyNumberFormat="1" applyFont="1" applyBorder="1"/>
    <xf numFmtId="172" fontId="117" fillId="0" borderId="130" xfId="0" applyNumberFormat="1" applyFont="1" applyBorder="1"/>
    <xf numFmtId="172" fontId="117" fillId="0" borderId="133" xfId="0" applyNumberFormat="1" applyFont="1" applyBorder="1"/>
    <xf numFmtId="172" fontId="117" fillId="0" borderId="80" xfId="0" applyNumberFormat="1" applyFont="1" applyBorder="1"/>
    <xf numFmtId="173" fontId="128" fillId="0" borderId="0" xfId="967" applyFont="1" applyBorder="1"/>
    <xf numFmtId="0" fontId="11" fillId="0" borderId="103" xfId="0" applyFont="1" applyBorder="1"/>
    <xf numFmtId="0" fontId="8" fillId="5" borderId="0" xfId="0" applyFont="1" applyFill="1" applyBorder="1" applyAlignment="1">
      <alignment horizontal="center" wrapText="1"/>
    </xf>
    <xf numFmtId="41" fontId="10" fillId="5" borderId="0" xfId="0" applyNumberFormat="1" applyFont="1" applyFill="1" applyBorder="1"/>
    <xf numFmtId="3" fontId="16" fillId="0" borderId="0" xfId="0" applyNumberFormat="1" applyFont="1" applyFill="1" applyBorder="1" applyAlignment="1">
      <alignment horizontal="right" vertical="center"/>
    </xf>
    <xf numFmtId="0" fontId="107" fillId="5" borderId="51" xfId="0" applyFont="1" applyFill="1" applyBorder="1" applyAlignment="1">
      <alignment horizontal="center" wrapText="1"/>
    </xf>
    <xf numFmtId="165" fontId="130" fillId="5" borderId="54" xfId="0" applyNumberFormat="1" applyFont="1" applyFill="1" applyBorder="1"/>
    <xf numFmtId="0" fontId="131" fillId="0" borderId="0" xfId="0" applyFont="1"/>
    <xf numFmtId="41" fontId="0" fillId="0" borderId="0" xfId="0" applyNumberFormat="1"/>
    <xf numFmtId="3" fontId="132" fillId="0" borderId="0" xfId="0" applyNumberFormat="1" applyFont="1" applyAlignment="1">
      <alignment horizontal="right" vertical="center"/>
    </xf>
    <xf numFmtId="0" fontId="130" fillId="5" borderId="47" xfId="0" applyFont="1" applyFill="1" applyBorder="1" applyAlignment="1">
      <alignment horizontal="right"/>
    </xf>
    <xf numFmtId="0" fontId="28" fillId="0" borderId="0" xfId="0" applyFont="1" applyAlignment="1">
      <alignment vertical="center"/>
    </xf>
    <xf numFmtId="0" fontId="133" fillId="0" borderId="47" xfId="473" applyFont="1" applyBorder="1" applyAlignment="1">
      <alignment horizontal="center" vertical="center" wrapText="1"/>
    </xf>
    <xf numFmtId="0" fontId="8" fillId="0" borderId="0" xfId="0" applyFont="1"/>
    <xf numFmtId="43" fontId="11" fillId="0" borderId="0" xfId="0" applyNumberFormat="1" applyFont="1"/>
    <xf numFmtId="43" fontId="0" fillId="0" borderId="0" xfId="0" applyNumberFormat="1"/>
    <xf numFmtId="0" fontId="11" fillId="0" borderId="157" xfId="0" applyFont="1" applyBorder="1"/>
    <xf numFmtId="0" fontId="11" fillId="0" borderId="6" xfId="0" applyFont="1" applyBorder="1"/>
    <xf numFmtId="43" fontId="28" fillId="0" borderId="77" xfId="967" applyNumberFormat="1" applyFont="1" applyBorder="1"/>
    <xf numFmtId="43" fontId="8" fillId="0" borderId="6" xfId="0" applyNumberFormat="1" applyFont="1" applyBorder="1"/>
    <xf numFmtId="0" fontId="11" fillId="0" borderId="47" xfId="0" applyFont="1" applyBorder="1" applyAlignment="1">
      <alignment horizontal="center" wrapText="1"/>
    </xf>
    <xf numFmtId="0" fontId="11" fillId="0" borderId="158" xfId="0" applyFont="1" applyBorder="1"/>
    <xf numFmtId="0" fontId="11" fillId="0" borderId="11" xfId="0" applyFont="1" applyBorder="1"/>
    <xf numFmtId="43" fontId="28" fillId="0" borderId="0" xfId="967" applyNumberFormat="1" applyFont="1" applyBorder="1"/>
    <xf numFmtId="43" fontId="8" fillId="0" borderId="159" xfId="0" applyNumberFormat="1" applyFont="1" applyBorder="1"/>
    <xf numFmtId="43" fontId="8" fillId="0" borderId="47" xfId="0" applyNumberFormat="1" applyFont="1" applyBorder="1"/>
    <xf numFmtId="0" fontId="8" fillId="79" borderId="47" xfId="0" applyFont="1" applyFill="1" applyBorder="1" applyAlignment="1">
      <alignment horizontal="center" wrapText="1"/>
    </xf>
    <xf numFmtId="0" fontId="107" fillId="81" borderId="47" xfId="0" applyFont="1" applyFill="1" applyBorder="1" applyAlignment="1">
      <alignment horizontal="center" wrapText="1"/>
    </xf>
    <xf numFmtId="164" fontId="10" fillId="81" borderId="8" xfId="0" applyNumberFormat="1" applyFont="1" applyFill="1" applyBorder="1"/>
    <xf numFmtId="164" fontId="10" fillId="81" borderId="160" xfId="0" applyNumberFormat="1" applyFont="1" applyFill="1" applyBorder="1"/>
    <xf numFmtId="43" fontId="8" fillId="81" borderId="47" xfId="0" applyNumberFormat="1" applyFont="1" applyFill="1" applyBorder="1"/>
    <xf numFmtId="0" fontId="112" fillId="5" borderId="0" xfId="0" applyFont="1" applyFill="1"/>
    <xf numFmtId="0" fontId="112" fillId="0" borderId="0" xfId="0" applyFont="1"/>
    <xf numFmtId="0" fontId="8" fillId="0" borderId="47" xfId="0" applyFont="1" applyBorder="1" applyAlignment="1">
      <alignment wrapText="1"/>
    </xf>
    <xf numFmtId="0" fontId="16" fillId="0" borderId="0" xfId="0" applyFont="1" applyBorder="1" applyAlignment="1">
      <alignment horizontal="left"/>
    </xf>
    <xf numFmtId="0" fontId="16" fillId="0" borderId="65" xfId="0" applyFont="1" applyBorder="1" applyAlignment="1">
      <alignment horizontal="center"/>
    </xf>
    <xf numFmtId="3" fontId="16" fillId="5" borderId="9" xfId="0" applyNumberFormat="1" applyFont="1" applyFill="1" applyBorder="1" applyAlignment="1">
      <alignment horizontal="right" vertical="center"/>
    </xf>
    <xf numFmtId="0" fontId="13" fillId="0" borderId="0" xfId="0" applyFont="1"/>
    <xf numFmtId="0" fontId="16" fillId="5" borderId="1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6" fillId="5" borderId="2" xfId="0" applyFont="1" applyFill="1" applyBorder="1" applyAlignment="1">
      <alignment horizontal="right"/>
    </xf>
    <xf numFmtId="0" fontId="0" fillId="0" borderId="9" xfId="0" applyBorder="1" applyAlignment="1"/>
    <xf numFmtId="0" fontId="0" fillId="0" borderId="3" xfId="0" applyBorder="1" applyAlignment="1"/>
    <xf numFmtId="0" fontId="16" fillId="5" borderId="4" xfId="0" applyFont="1" applyFill="1" applyBorder="1" applyAlignment="1">
      <alignment horizontal="right"/>
    </xf>
    <xf numFmtId="0" fontId="0" fillId="0" borderId="17" xfId="0" applyBorder="1" applyAlignment="1"/>
    <xf numFmtId="0" fontId="0" fillId="0" borderId="5" xfId="0" applyBorder="1" applyAlignment="1"/>
    <xf numFmtId="0" fontId="16" fillId="5" borderId="2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3" fontId="16" fillId="5" borderId="47" xfId="0" applyNumberFormat="1" applyFont="1" applyFill="1" applyBorder="1" applyAlignment="1">
      <alignment horizontal="right" wrapText="1"/>
    </xf>
    <xf numFmtId="0" fontId="16" fillId="0" borderId="47" xfId="0" applyFont="1" applyBorder="1" applyAlignment="1">
      <alignment horizontal="right" wrapText="1"/>
    </xf>
    <xf numFmtId="0" fontId="16" fillId="0" borderId="47" xfId="0" applyFont="1" applyBorder="1" applyAlignment="1"/>
    <xf numFmtId="0" fontId="16" fillId="0" borderId="47" xfId="0" applyFont="1" applyBorder="1" applyAlignment="1">
      <alignment wrapText="1"/>
    </xf>
    <xf numFmtId="0" fontId="3" fillId="80" borderId="69" xfId="0" applyNumberFormat="1" applyFont="1" applyFill="1" applyBorder="1" applyAlignment="1">
      <alignment horizontal="center" wrapText="1"/>
    </xf>
    <xf numFmtId="0" fontId="0" fillId="80" borderId="69" xfId="0" applyFill="1" applyBorder="1" applyAlignment="1"/>
    <xf numFmtId="0" fontId="0" fillId="0" borderId="47" xfId="0" applyBorder="1" applyAlignment="1"/>
    <xf numFmtId="3" fontId="16" fillId="0" borderId="47" xfId="0" applyNumberFormat="1" applyFont="1" applyBorder="1" applyAlignment="1"/>
    <xf numFmtId="0" fontId="8" fillId="80" borderId="55" xfId="0" applyFont="1" applyFill="1" applyBorder="1" applyAlignment="1">
      <alignment horizontal="center"/>
    </xf>
    <xf numFmtId="0" fontId="8" fillId="80" borderId="56" xfId="0" applyFont="1" applyFill="1" applyBorder="1" applyAlignment="1">
      <alignment horizontal="center"/>
    </xf>
    <xf numFmtId="0" fontId="8" fillId="80" borderId="57" xfId="0" applyFont="1" applyFill="1" applyBorder="1" applyAlignment="1">
      <alignment horizontal="center"/>
    </xf>
    <xf numFmtId="0" fontId="10" fillId="0" borderId="47" xfId="0" applyFont="1" applyBorder="1" applyAlignment="1">
      <alignment horizontal="right"/>
    </xf>
    <xf numFmtId="3" fontId="11" fillId="5" borderId="153" xfId="0" applyNumberFormat="1" applyFont="1" applyFill="1" applyBorder="1" applyAlignment="1">
      <alignment horizontal="center" vertical="center"/>
    </xf>
    <xf numFmtId="0" fontId="11" fillId="0" borderId="153" xfId="0" applyFont="1" applyBorder="1" applyAlignment="1">
      <alignment vertical="center"/>
    </xf>
    <xf numFmtId="0" fontId="11" fillId="0" borderId="152" xfId="0" applyFont="1" applyBorder="1" applyAlignment="1">
      <alignment vertical="center"/>
    </xf>
    <xf numFmtId="0" fontId="10" fillId="0" borderId="47" xfId="0" applyFont="1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10" fillId="5" borderId="47" xfId="0" applyFont="1" applyFill="1" applyBorder="1" applyAlignment="1">
      <alignment horizontal="center" wrapText="1"/>
    </xf>
    <xf numFmtId="0" fontId="112" fillId="0" borderId="47" xfId="0" applyFont="1" applyBorder="1" applyAlignment="1"/>
    <xf numFmtId="3" fontId="16" fillId="5" borderId="53" xfId="0" applyNumberFormat="1" applyFont="1" applyFill="1" applyBorder="1" applyAlignment="1">
      <alignment horizontal="right"/>
    </xf>
    <xf numFmtId="0" fontId="0" fillId="0" borderId="13" xfId="0" applyBorder="1" applyAlignment="1"/>
    <xf numFmtId="0" fontId="0" fillId="0" borderId="48" xfId="0" applyBorder="1" applyAlignment="1"/>
    <xf numFmtId="0" fontId="16" fillId="5" borderId="2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6" fillId="5" borderId="2" xfId="0" applyFont="1" applyFill="1" applyBorder="1" applyAlignment="1">
      <alignment horizontal="right" wrapText="1"/>
    </xf>
    <xf numFmtId="0" fontId="0" fillId="0" borderId="9" xfId="0" applyBorder="1" applyAlignment="1">
      <alignment wrapText="1"/>
    </xf>
    <xf numFmtId="0" fontId="114" fillId="0" borderId="55" xfId="0" applyFont="1" applyBorder="1" applyAlignment="1">
      <alignment horizontal="center" vertical="center"/>
    </xf>
    <xf numFmtId="0" fontId="114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14" fillId="0" borderId="55" xfId="0" applyFont="1" applyBorder="1" applyAlignment="1">
      <alignment horizontal="center"/>
    </xf>
    <xf numFmtId="0" fontId="114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14" fillId="79" borderId="55" xfId="0" applyFont="1" applyFill="1" applyBorder="1" applyAlignment="1">
      <alignment horizontal="center"/>
    </xf>
    <xf numFmtId="0" fontId="114" fillId="79" borderId="56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3" fontId="114" fillId="5" borderId="72" xfId="0" applyNumberFormat="1" applyFont="1" applyFill="1" applyBorder="1" applyAlignment="1">
      <alignment horizontal="center" vertical="center"/>
    </xf>
    <xf numFmtId="0" fontId="120" fillId="0" borderId="72" xfId="0" applyFont="1" applyBorder="1" applyAlignment="1">
      <alignment vertical="center"/>
    </xf>
    <xf numFmtId="0" fontId="120" fillId="0" borderId="76" xfId="0" applyFont="1" applyBorder="1" applyAlignment="1">
      <alignment vertical="center"/>
    </xf>
    <xf numFmtId="0" fontId="16" fillId="0" borderId="4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3" fillId="5" borderId="58" xfId="0" applyNumberFormat="1" applyFont="1" applyFill="1" applyBorder="1" applyAlignment="1">
      <alignment horizontal="center" wrapText="1"/>
    </xf>
    <xf numFmtId="0" fontId="0" fillId="0" borderId="58" xfId="0" applyBorder="1" applyAlignment="1"/>
    <xf numFmtId="3" fontId="16" fillId="5" borderId="6" xfId="0" applyNumberFormat="1" applyFont="1" applyFill="1" applyBorder="1" applyAlignment="1">
      <alignment horizontal="right" wrapText="1"/>
    </xf>
    <xf numFmtId="0" fontId="16" fillId="0" borderId="7" xfId="0" applyFont="1" applyBorder="1" applyAlignment="1">
      <alignment horizontal="right" wrapText="1"/>
    </xf>
    <xf numFmtId="0" fontId="16" fillId="0" borderId="7" xfId="0" applyFont="1" applyBorder="1" applyAlignment="1"/>
    <xf numFmtId="0" fontId="16" fillId="0" borderId="2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9" xfId="0" applyFont="1" applyBorder="1" applyAlignment="1"/>
    <xf numFmtId="3" fontId="16" fillId="0" borderId="8" xfId="0" applyNumberFormat="1" applyFont="1" applyBorder="1" applyAlignment="1"/>
    <xf numFmtId="0" fontId="16" fillId="0" borderId="3" xfId="0" applyFont="1" applyBorder="1" applyAlignment="1"/>
    <xf numFmtId="3" fontId="16" fillId="5" borderId="2" xfId="0" applyNumberFormat="1" applyFont="1" applyFill="1" applyBorder="1" applyAlignment="1">
      <alignment horizontal="right" wrapText="1"/>
    </xf>
    <xf numFmtId="0" fontId="16" fillId="0" borderId="9" xfId="0" applyFont="1" applyBorder="1" applyAlignment="1">
      <alignment horizontal="right" wrapText="1"/>
    </xf>
    <xf numFmtId="0" fontId="118" fillId="0" borderId="55" xfId="0" applyFont="1" applyBorder="1" applyAlignment="1">
      <alignment horizontal="center"/>
    </xf>
    <xf numFmtId="0" fontId="118" fillId="0" borderId="56" xfId="0" applyFont="1" applyBorder="1" applyAlignment="1">
      <alignment horizontal="center"/>
    </xf>
    <xf numFmtId="0" fontId="118" fillId="0" borderId="57" xfId="0" applyFont="1" applyBorder="1" applyAlignment="1">
      <alignment horizontal="center"/>
    </xf>
    <xf numFmtId="3" fontId="16" fillId="0" borderId="3" xfId="0" applyNumberFormat="1" applyFont="1" applyBorder="1" applyAlignment="1"/>
    <xf numFmtId="0" fontId="8" fillId="5" borderId="47" xfId="0" applyFont="1" applyFill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0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16" fillId="0" borderId="56" xfId="0" applyFont="1" applyBorder="1" applyAlignment="1"/>
    <xf numFmtId="0" fontId="0" fillId="0" borderId="57" xfId="0" applyBorder="1" applyAlignment="1"/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10" fillId="0" borderId="0" xfId="0" applyFont="1" applyBorder="1" applyAlignment="1">
      <alignment horizontal="right" wrapText="1"/>
    </xf>
    <xf numFmtId="0" fontId="111" fillId="0" borderId="0" xfId="0" applyFont="1" applyBorder="1" applyAlignment="1">
      <alignment horizontal="right" wrapText="1"/>
    </xf>
    <xf numFmtId="0" fontId="10" fillId="3" borderId="47" xfId="0" applyFont="1" applyFill="1" applyBorder="1" applyAlignment="1">
      <alignment horizontal="center"/>
    </xf>
    <xf numFmtId="3" fontId="29" fillId="0" borderId="0" xfId="0" applyNumberFormat="1" applyFont="1" applyAlignment="1"/>
    <xf numFmtId="0" fontId="0" fillId="0" borderId="0" xfId="0" applyAlignment="1"/>
    <xf numFmtId="3" fontId="135" fillId="5" borderId="0" xfId="0" applyNumberFormat="1" applyFont="1" applyFill="1" applyBorder="1"/>
    <xf numFmtId="3" fontId="136" fillId="5" borderId="106" xfId="0" applyNumberFormat="1" applyFont="1" applyFill="1" applyBorder="1"/>
    <xf numFmtId="3" fontId="136" fillId="5" borderId="109" xfId="0" applyNumberFormat="1" applyFont="1" applyFill="1" applyBorder="1"/>
    <xf numFmtId="3" fontId="136" fillId="5" borderId="110" xfId="0" applyNumberFormat="1" applyFont="1" applyFill="1" applyBorder="1"/>
    <xf numFmtId="3" fontId="136" fillId="5" borderId="99" xfId="0" applyNumberFormat="1" applyFont="1" applyFill="1" applyBorder="1"/>
    <xf numFmtId="3" fontId="136" fillId="5" borderId="144" xfId="0" applyNumberFormat="1" applyFont="1" applyFill="1" applyBorder="1"/>
    <xf numFmtId="3" fontId="136" fillId="5" borderId="116" xfId="0" applyNumberFormat="1" applyFont="1" applyFill="1" applyBorder="1"/>
    <xf numFmtId="3" fontId="136" fillId="5" borderId="118" xfId="0" applyNumberFormat="1" applyFont="1" applyFill="1" applyBorder="1"/>
    <xf numFmtId="3" fontId="136" fillId="5" borderId="120" xfId="0" applyNumberFormat="1" applyFont="1" applyFill="1" applyBorder="1"/>
    <xf numFmtId="3" fontId="136" fillId="5" borderId="123" xfId="0" applyNumberFormat="1" applyFont="1" applyFill="1" applyBorder="1"/>
    <xf numFmtId="3" fontId="136" fillId="5" borderId="125" xfId="0" applyNumberFormat="1" applyFont="1" applyFill="1" applyBorder="1"/>
    <xf numFmtId="3" fontId="136" fillId="5" borderId="127" xfId="0" applyNumberFormat="1" applyFont="1" applyFill="1" applyBorder="1"/>
    <xf numFmtId="3" fontId="136" fillId="5" borderId="132" xfId="0" applyNumberFormat="1" applyFont="1" applyFill="1" applyBorder="1"/>
    <xf numFmtId="0" fontId="19" fillId="3" borderId="0" xfId="0" applyFont="1" applyFill="1" applyAlignment="1">
      <alignment wrapText="1"/>
    </xf>
    <xf numFmtId="0" fontId="129" fillId="3" borderId="0" xfId="0" applyFont="1" applyFill="1" applyAlignment="1">
      <alignment wrapText="1"/>
    </xf>
  </cellXfs>
  <cellStyles count="971">
    <cellStyle name=" 1" xfId="880" xr:uid="{00000000-0005-0000-0000-000000000000}"/>
    <cellStyle name="0.0" xfId="10" xr:uid="{00000000-0005-0000-0000-000001000000}"/>
    <cellStyle name="1. izcēlums" xfId="881" xr:uid="{00000000-0005-0000-0000-000002000000}"/>
    <cellStyle name="2. izcēlums 2" xfId="882" xr:uid="{00000000-0005-0000-0000-000003000000}"/>
    <cellStyle name="20% - Accent1 2" xfId="11" xr:uid="{00000000-0005-0000-0000-000004000000}"/>
    <cellStyle name="20% - Accent1 2 2" xfId="12" xr:uid="{00000000-0005-0000-0000-000005000000}"/>
    <cellStyle name="20% - Accent1 2 3" xfId="13" xr:uid="{00000000-0005-0000-0000-000006000000}"/>
    <cellStyle name="20% - Accent2 2" xfId="14" xr:uid="{00000000-0005-0000-0000-000007000000}"/>
    <cellStyle name="20% - Accent2 2 2" xfId="15" xr:uid="{00000000-0005-0000-0000-000008000000}"/>
    <cellStyle name="20% - Accent2 2 3" xfId="16" xr:uid="{00000000-0005-0000-0000-000009000000}"/>
    <cellStyle name="20% - Accent3 2" xfId="17" xr:uid="{00000000-0005-0000-0000-00000A000000}"/>
    <cellStyle name="20% - Accent3 2 2" xfId="18" xr:uid="{00000000-0005-0000-0000-00000B000000}"/>
    <cellStyle name="20% - Accent3 2 3" xfId="19" xr:uid="{00000000-0005-0000-0000-00000C000000}"/>
    <cellStyle name="20% - Accent4 2" xfId="20" xr:uid="{00000000-0005-0000-0000-00000D000000}"/>
    <cellStyle name="20% - Accent4 2 2" xfId="21" xr:uid="{00000000-0005-0000-0000-00000E000000}"/>
    <cellStyle name="20% - Accent4 2 3" xfId="22" xr:uid="{00000000-0005-0000-0000-00000F000000}"/>
    <cellStyle name="20% - Accent5 2" xfId="23" xr:uid="{00000000-0005-0000-0000-000010000000}"/>
    <cellStyle name="20% - Accent5 2 2" xfId="24" xr:uid="{00000000-0005-0000-0000-000011000000}"/>
    <cellStyle name="20% - Accent5 2 3" xfId="25" xr:uid="{00000000-0005-0000-0000-000012000000}"/>
    <cellStyle name="20% - Accent6 2" xfId="26" xr:uid="{00000000-0005-0000-0000-000013000000}"/>
    <cellStyle name="20% - Accent6 2 2" xfId="27" xr:uid="{00000000-0005-0000-0000-000014000000}"/>
    <cellStyle name="20% - Accent6 2 3" xfId="28" xr:uid="{00000000-0005-0000-0000-000015000000}"/>
    <cellStyle name="20% no 1. izcēluma" xfId="883" xr:uid="{00000000-0005-0000-0000-000016000000}"/>
    <cellStyle name="20% no 2. izcēluma" xfId="884" xr:uid="{00000000-0005-0000-0000-000017000000}"/>
    <cellStyle name="20% no 3. izcēluma" xfId="885" xr:uid="{00000000-0005-0000-0000-000018000000}"/>
    <cellStyle name="20% no 4. izcēluma" xfId="886" xr:uid="{00000000-0005-0000-0000-000019000000}"/>
    <cellStyle name="20% no 5. izcēluma" xfId="887" xr:uid="{00000000-0005-0000-0000-00001A000000}"/>
    <cellStyle name="20% no 6. izcēluma" xfId="888" xr:uid="{00000000-0005-0000-0000-00001B000000}"/>
    <cellStyle name="3. izcēlums  2" xfId="889" xr:uid="{00000000-0005-0000-0000-00001C000000}"/>
    <cellStyle name="4. izcēlums 2" xfId="890" xr:uid="{00000000-0005-0000-0000-00001D000000}"/>
    <cellStyle name="40% - Accent1 2" xfId="29" xr:uid="{00000000-0005-0000-0000-00001E000000}"/>
    <cellStyle name="40% - Accent1 2 2" xfId="30" xr:uid="{00000000-0005-0000-0000-00001F000000}"/>
    <cellStyle name="40% - Accent1 2 3" xfId="31" xr:uid="{00000000-0005-0000-0000-000020000000}"/>
    <cellStyle name="40% - Accent2 2" xfId="32" xr:uid="{00000000-0005-0000-0000-000021000000}"/>
    <cellStyle name="40% - Accent2 2 2" xfId="33" xr:uid="{00000000-0005-0000-0000-000022000000}"/>
    <cellStyle name="40% - Accent2 2 3" xfId="34" xr:uid="{00000000-0005-0000-0000-000023000000}"/>
    <cellStyle name="40% - Accent3 2" xfId="35" xr:uid="{00000000-0005-0000-0000-000024000000}"/>
    <cellStyle name="40% - Accent3 2 2" xfId="36" xr:uid="{00000000-0005-0000-0000-000025000000}"/>
    <cellStyle name="40% - Accent3 2 3" xfId="37" xr:uid="{00000000-0005-0000-0000-000026000000}"/>
    <cellStyle name="40% - Accent4 2" xfId="38" xr:uid="{00000000-0005-0000-0000-000027000000}"/>
    <cellStyle name="40% - Accent4 2 2" xfId="39" xr:uid="{00000000-0005-0000-0000-000028000000}"/>
    <cellStyle name="40% - Accent4 2 3" xfId="40" xr:uid="{00000000-0005-0000-0000-000029000000}"/>
    <cellStyle name="40% - Accent5 2" xfId="41" xr:uid="{00000000-0005-0000-0000-00002A000000}"/>
    <cellStyle name="40% - Accent5 2 2" xfId="42" xr:uid="{00000000-0005-0000-0000-00002B000000}"/>
    <cellStyle name="40% - Accent5 2 3" xfId="43" xr:uid="{00000000-0005-0000-0000-00002C000000}"/>
    <cellStyle name="40% - Accent6 2" xfId="44" xr:uid="{00000000-0005-0000-0000-00002D000000}"/>
    <cellStyle name="40% - Accent6 2 2" xfId="45" xr:uid="{00000000-0005-0000-0000-00002E000000}"/>
    <cellStyle name="40% - Accent6 2 3" xfId="46" xr:uid="{00000000-0005-0000-0000-00002F000000}"/>
    <cellStyle name="40% no 1. izcēluma" xfId="891" xr:uid="{00000000-0005-0000-0000-000030000000}"/>
    <cellStyle name="40% no 2. izcēluma" xfId="892" xr:uid="{00000000-0005-0000-0000-000031000000}"/>
    <cellStyle name="40% no 3. izcēluma" xfId="893" xr:uid="{00000000-0005-0000-0000-000032000000}"/>
    <cellStyle name="40% no 4. izcēluma" xfId="894" xr:uid="{00000000-0005-0000-0000-000033000000}"/>
    <cellStyle name="40% no 5. izcēluma" xfId="895" xr:uid="{00000000-0005-0000-0000-000034000000}"/>
    <cellStyle name="40% no 6. izcēluma" xfId="896" xr:uid="{00000000-0005-0000-0000-000035000000}"/>
    <cellStyle name="5. izcēlums 2" xfId="897" xr:uid="{00000000-0005-0000-0000-000036000000}"/>
    <cellStyle name="6. izcēlums 2" xfId="898" xr:uid="{00000000-0005-0000-0000-000037000000}"/>
    <cellStyle name="60% - Accent1 2" xfId="47" xr:uid="{00000000-0005-0000-0000-000038000000}"/>
    <cellStyle name="60% - Accent1 2 2" xfId="48" xr:uid="{00000000-0005-0000-0000-000039000000}"/>
    <cellStyle name="60% - Accent1 2 3" xfId="49" xr:uid="{00000000-0005-0000-0000-00003A000000}"/>
    <cellStyle name="60% - Accent2 2" xfId="50" xr:uid="{00000000-0005-0000-0000-00003B000000}"/>
    <cellStyle name="60% - Accent2 2 2" xfId="51" xr:uid="{00000000-0005-0000-0000-00003C000000}"/>
    <cellStyle name="60% - Accent2 2 3" xfId="52" xr:uid="{00000000-0005-0000-0000-00003D000000}"/>
    <cellStyle name="60% - Accent3 2" xfId="53" xr:uid="{00000000-0005-0000-0000-00003E000000}"/>
    <cellStyle name="60% - Accent3 2 2" xfId="54" xr:uid="{00000000-0005-0000-0000-00003F000000}"/>
    <cellStyle name="60% - Accent3 2 3" xfId="55" xr:uid="{00000000-0005-0000-0000-000040000000}"/>
    <cellStyle name="60% - Accent4 2" xfId="56" xr:uid="{00000000-0005-0000-0000-000041000000}"/>
    <cellStyle name="60% - Accent4 2 2" xfId="57" xr:uid="{00000000-0005-0000-0000-000042000000}"/>
    <cellStyle name="60% - Accent4 2 3" xfId="58" xr:uid="{00000000-0005-0000-0000-000043000000}"/>
    <cellStyle name="60% - Accent5 2" xfId="59" xr:uid="{00000000-0005-0000-0000-000044000000}"/>
    <cellStyle name="60% - Accent5 2 2" xfId="60" xr:uid="{00000000-0005-0000-0000-000045000000}"/>
    <cellStyle name="60% - Accent5 2 3" xfId="61" xr:uid="{00000000-0005-0000-0000-000046000000}"/>
    <cellStyle name="60% - Accent6 2" xfId="62" xr:uid="{00000000-0005-0000-0000-000047000000}"/>
    <cellStyle name="60% - Accent6 2 2" xfId="63" xr:uid="{00000000-0005-0000-0000-000048000000}"/>
    <cellStyle name="60% - Accent6 2 3" xfId="64" xr:uid="{00000000-0005-0000-0000-000049000000}"/>
    <cellStyle name="60% no 1. izcēluma" xfId="899" xr:uid="{00000000-0005-0000-0000-00004A000000}"/>
    <cellStyle name="60% no 2. izcēluma" xfId="900" xr:uid="{00000000-0005-0000-0000-00004B000000}"/>
    <cellStyle name="60% no 3. izcēluma" xfId="901" xr:uid="{00000000-0005-0000-0000-00004C000000}"/>
    <cellStyle name="60% no 4. izcēluma" xfId="902" xr:uid="{00000000-0005-0000-0000-00004D000000}"/>
    <cellStyle name="60% no 5. izcēluma" xfId="903" xr:uid="{00000000-0005-0000-0000-00004E000000}"/>
    <cellStyle name="60% no 6. izcēluma" xfId="904" xr:uid="{00000000-0005-0000-0000-00004F000000}"/>
    <cellStyle name="Accent1 - 20%" xfId="65" xr:uid="{00000000-0005-0000-0000-000050000000}"/>
    <cellStyle name="Accent1 - 20% 2" xfId="66" xr:uid="{00000000-0005-0000-0000-000051000000}"/>
    <cellStyle name="Accent1 - 40%" xfId="67" xr:uid="{00000000-0005-0000-0000-000052000000}"/>
    <cellStyle name="Accent1 - 40% 2" xfId="68" xr:uid="{00000000-0005-0000-0000-000053000000}"/>
    <cellStyle name="Accent1 - 60%" xfId="69" xr:uid="{00000000-0005-0000-0000-000054000000}"/>
    <cellStyle name="Accent1 - 60% 2" xfId="70" xr:uid="{00000000-0005-0000-0000-000055000000}"/>
    <cellStyle name="Accent1 10" xfId="71" xr:uid="{00000000-0005-0000-0000-000056000000}"/>
    <cellStyle name="Accent1 11" xfId="72" xr:uid="{00000000-0005-0000-0000-000057000000}"/>
    <cellStyle name="Accent1 12" xfId="73" xr:uid="{00000000-0005-0000-0000-000058000000}"/>
    <cellStyle name="Accent1 13" xfId="74" xr:uid="{00000000-0005-0000-0000-000059000000}"/>
    <cellStyle name="Accent1 14" xfId="75" xr:uid="{00000000-0005-0000-0000-00005A000000}"/>
    <cellStyle name="Accent1 15" xfId="76" xr:uid="{00000000-0005-0000-0000-00005B000000}"/>
    <cellStyle name="Accent1 16" xfId="77" xr:uid="{00000000-0005-0000-0000-00005C000000}"/>
    <cellStyle name="Accent1 17" xfId="78" xr:uid="{00000000-0005-0000-0000-00005D000000}"/>
    <cellStyle name="Accent1 18" xfId="79" xr:uid="{00000000-0005-0000-0000-00005E000000}"/>
    <cellStyle name="Accent1 19" xfId="80" xr:uid="{00000000-0005-0000-0000-00005F000000}"/>
    <cellStyle name="Accent1 2" xfId="81" xr:uid="{00000000-0005-0000-0000-000060000000}"/>
    <cellStyle name="Accent1 20" xfId="82" xr:uid="{00000000-0005-0000-0000-000061000000}"/>
    <cellStyle name="Accent1 21" xfId="83" xr:uid="{00000000-0005-0000-0000-000062000000}"/>
    <cellStyle name="Accent1 22" xfId="84" xr:uid="{00000000-0005-0000-0000-000063000000}"/>
    <cellStyle name="Accent1 23" xfId="85" xr:uid="{00000000-0005-0000-0000-000064000000}"/>
    <cellStyle name="Accent1 24" xfId="86" xr:uid="{00000000-0005-0000-0000-000065000000}"/>
    <cellStyle name="Accent1 25" xfId="87" xr:uid="{00000000-0005-0000-0000-000066000000}"/>
    <cellStyle name="Accent1 26" xfId="88" xr:uid="{00000000-0005-0000-0000-000067000000}"/>
    <cellStyle name="Accent1 27" xfId="89" xr:uid="{00000000-0005-0000-0000-000068000000}"/>
    <cellStyle name="Accent1 28" xfId="90" xr:uid="{00000000-0005-0000-0000-000069000000}"/>
    <cellStyle name="Accent1 29" xfId="91" xr:uid="{00000000-0005-0000-0000-00006A000000}"/>
    <cellStyle name="Accent1 3" xfId="92" xr:uid="{00000000-0005-0000-0000-00006B000000}"/>
    <cellStyle name="Accent1 30" xfId="93" xr:uid="{00000000-0005-0000-0000-00006C000000}"/>
    <cellStyle name="Accent1 31" xfId="94" xr:uid="{00000000-0005-0000-0000-00006D000000}"/>
    <cellStyle name="Accent1 32" xfId="95" xr:uid="{00000000-0005-0000-0000-00006E000000}"/>
    <cellStyle name="Accent1 33" xfId="96" xr:uid="{00000000-0005-0000-0000-00006F000000}"/>
    <cellStyle name="Accent1 34" xfId="97" xr:uid="{00000000-0005-0000-0000-000070000000}"/>
    <cellStyle name="Accent1 35" xfId="98" xr:uid="{00000000-0005-0000-0000-000071000000}"/>
    <cellStyle name="Accent1 36" xfId="99" xr:uid="{00000000-0005-0000-0000-000072000000}"/>
    <cellStyle name="Accent1 37" xfId="100" xr:uid="{00000000-0005-0000-0000-000073000000}"/>
    <cellStyle name="Accent1 38" xfId="101" xr:uid="{00000000-0005-0000-0000-000074000000}"/>
    <cellStyle name="Accent1 39" xfId="102" xr:uid="{00000000-0005-0000-0000-000075000000}"/>
    <cellStyle name="Accent1 4" xfId="103" xr:uid="{00000000-0005-0000-0000-000076000000}"/>
    <cellStyle name="Accent1 40" xfId="104" xr:uid="{00000000-0005-0000-0000-000077000000}"/>
    <cellStyle name="Accent1 41" xfId="105" xr:uid="{00000000-0005-0000-0000-000078000000}"/>
    <cellStyle name="Accent1 42" xfId="106" xr:uid="{00000000-0005-0000-0000-000079000000}"/>
    <cellStyle name="Accent1 43" xfId="107" xr:uid="{00000000-0005-0000-0000-00007A000000}"/>
    <cellStyle name="Accent1 44" xfId="108" xr:uid="{00000000-0005-0000-0000-00007B000000}"/>
    <cellStyle name="Accent1 45" xfId="109" xr:uid="{00000000-0005-0000-0000-00007C000000}"/>
    <cellStyle name="Accent1 46" xfId="110" xr:uid="{00000000-0005-0000-0000-00007D000000}"/>
    <cellStyle name="Accent1 5" xfId="111" xr:uid="{00000000-0005-0000-0000-00007E000000}"/>
    <cellStyle name="Accent1 6" xfId="112" xr:uid="{00000000-0005-0000-0000-00007F000000}"/>
    <cellStyle name="Accent1 7" xfId="113" xr:uid="{00000000-0005-0000-0000-000080000000}"/>
    <cellStyle name="Accent1 8" xfId="114" xr:uid="{00000000-0005-0000-0000-000081000000}"/>
    <cellStyle name="Accent1 9" xfId="115" xr:uid="{00000000-0005-0000-0000-000082000000}"/>
    <cellStyle name="Accent2 - 20%" xfId="116" xr:uid="{00000000-0005-0000-0000-000083000000}"/>
    <cellStyle name="Accent2 - 20% 2" xfId="117" xr:uid="{00000000-0005-0000-0000-000084000000}"/>
    <cellStyle name="Accent2 - 40%" xfId="118" xr:uid="{00000000-0005-0000-0000-000085000000}"/>
    <cellStyle name="Accent2 - 40% 2" xfId="119" xr:uid="{00000000-0005-0000-0000-000086000000}"/>
    <cellStyle name="Accent2 - 60%" xfId="120" xr:uid="{00000000-0005-0000-0000-000087000000}"/>
    <cellStyle name="Accent2 - 60% 2" xfId="121" xr:uid="{00000000-0005-0000-0000-000088000000}"/>
    <cellStyle name="Accent2 10" xfId="122" xr:uid="{00000000-0005-0000-0000-000089000000}"/>
    <cellStyle name="Accent2 11" xfId="123" xr:uid="{00000000-0005-0000-0000-00008A000000}"/>
    <cellStyle name="Accent2 12" xfId="124" xr:uid="{00000000-0005-0000-0000-00008B000000}"/>
    <cellStyle name="Accent2 13" xfId="125" xr:uid="{00000000-0005-0000-0000-00008C000000}"/>
    <cellStyle name="Accent2 14" xfId="126" xr:uid="{00000000-0005-0000-0000-00008D000000}"/>
    <cellStyle name="Accent2 15" xfId="127" xr:uid="{00000000-0005-0000-0000-00008E000000}"/>
    <cellStyle name="Accent2 16" xfId="128" xr:uid="{00000000-0005-0000-0000-00008F000000}"/>
    <cellStyle name="Accent2 17" xfId="129" xr:uid="{00000000-0005-0000-0000-000090000000}"/>
    <cellStyle name="Accent2 18" xfId="130" xr:uid="{00000000-0005-0000-0000-000091000000}"/>
    <cellStyle name="Accent2 19" xfId="131" xr:uid="{00000000-0005-0000-0000-000092000000}"/>
    <cellStyle name="Accent2 2" xfId="132" xr:uid="{00000000-0005-0000-0000-000093000000}"/>
    <cellStyle name="Accent2 20" xfId="133" xr:uid="{00000000-0005-0000-0000-000094000000}"/>
    <cellStyle name="Accent2 21" xfId="134" xr:uid="{00000000-0005-0000-0000-000095000000}"/>
    <cellStyle name="Accent2 22" xfId="135" xr:uid="{00000000-0005-0000-0000-000096000000}"/>
    <cellStyle name="Accent2 23" xfId="136" xr:uid="{00000000-0005-0000-0000-000097000000}"/>
    <cellStyle name="Accent2 24" xfId="137" xr:uid="{00000000-0005-0000-0000-000098000000}"/>
    <cellStyle name="Accent2 25" xfId="138" xr:uid="{00000000-0005-0000-0000-000099000000}"/>
    <cellStyle name="Accent2 26" xfId="139" xr:uid="{00000000-0005-0000-0000-00009A000000}"/>
    <cellStyle name="Accent2 27" xfId="140" xr:uid="{00000000-0005-0000-0000-00009B000000}"/>
    <cellStyle name="Accent2 28" xfId="141" xr:uid="{00000000-0005-0000-0000-00009C000000}"/>
    <cellStyle name="Accent2 29" xfId="142" xr:uid="{00000000-0005-0000-0000-00009D000000}"/>
    <cellStyle name="Accent2 3" xfId="143" xr:uid="{00000000-0005-0000-0000-00009E000000}"/>
    <cellStyle name="Accent2 30" xfId="144" xr:uid="{00000000-0005-0000-0000-00009F000000}"/>
    <cellStyle name="Accent2 31" xfId="145" xr:uid="{00000000-0005-0000-0000-0000A0000000}"/>
    <cellStyle name="Accent2 32" xfId="146" xr:uid="{00000000-0005-0000-0000-0000A1000000}"/>
    <cellStyle name="Accent2 33" xfId="147" xr:uid="{00000000-0005-0000-0000-0000A2000000}"/>
    <cellStyle name="Accent2 34" xfId="148" xr:uid="{00000000-0005-0000-0000-0000A3000000}"/>
    <cellStyle name="Accent2 35" xfId="149" xr:uid="{00000000-0005-0000-0000-0000A4000000}"/>
    <cellStyle name="Accent2 36" xfId="150" xr:uid="{00000000-0005-0000-0000-0000A5000000}"/>
    <cellStyle name="Accent2 37" xfId="151" xr:uid="{00000000-0005-0000-0000-0000A6000000}"/>
    <cellStyle name="Accent2 38" xfId="152" xr:uid="{00000000-0005-0000-0000-0000A7000000}"/>
    <cellStyle name="Accent2 39" xfId="153" xr:uid="{00000000-0005-0000-0000-0000A8000000}"/>
    <cellStyle name="Accent2 4" xfId="154" xr:uid="{00000000-0005-0000-0000-0000A9000000}"/>
    <cellStyle name="Accent2 40" xfId="155" xr:uid="{00000000-0005-0000-0000-0000AA000000}"/>
    <cellStyle name="Accent2 41" xfId="156" xr:uid="{00000000-0005-0000-0000-0000AB000000}"/>
    <cellStyle name="Accent2 42" xfId="157" xr:uid="{00000000-0005-0000-0000-0000AC000000}"/>
    <cellStyle name="Accent2 43" xfId="158" xr:uid="{00000000-0005-0000-0000-0000AD000000}"/>
    <cellStyle name="Accent2 44" xfId="159" xr:uid="{00000000-0005-0000-0000-0000AE000000}"/>
    <cellStyle name="Accent2 45" xfId="160" xr:uid="{00000000-0005-0000-0000-0000AF000000}"/>
    <cellStyle name="Accent2 46" xfId="161" xr:uid="{00000000-0005-0000-0000-0000B0000000}"/>
    <cellStyle name="Accent2 5" xfId="162" xr:uid="{00000000-0005-0000-0000-0000B1000000}"/>
    <cellStyle name="Accent2 6" xfId="163" xr:uid="{00000000-0005-0000-0000-0000B2000000}"/>
    <cellStyle name="Accent2 7" xfId="164" xr:uid="{00000000-0005-0000-0000-0000B3000000}"/>
    <cellStyle name="Accent2 8" xfId="165" xr:uid="{00000000-0005-0000-0000-0000B4000000}"/>
    <cellStyle name="Accent2 9" xfId="166" xr:uid="{00000000-0005-0000-0000-0000B5000000}"/>
    <cellStyle name="Accent3 - 20%" xfId="167" xr:uid="{00000000-0005-0000-0000-0000B6000000}"/>
    <cellStyle name="Accent3 - 20% 2" xfId="168" xr:uid="{00000000-0005-0000-0000-0000B7000000}"/>
    <cellStyle name="Accent3 - 40%" xfId="169" xr:uid="{00000000-0005-0000-0000-0000B8000000}"/>
    <cellStyle name="Accent3 - 40% 2" xfId="170" xr:uid="{00000000-0005-0000-0000-0000B9000000}"/>
    <cellStyle name="Accent3 - 60%" xfId="171" xr:uid="{00000000-0005-0000-0000-0000BA000000}"/>
    <cellStyle name="Accent3 - 60% 2" xfId="172" xr:uid="{00000000-0005-0000-0000-0000BB000000}"/>
    <cellStyle name="Accent3 10" xfId="173" xr:uid="{00000000-0005-0000-0000-0000BC000000}"/>
    <cellStyle name="Accent3 11" xfId="174" xr:uid="{00000000-0005-0000-0000-0000BD000000}"/>
    <cellStyle name="Accent3 12" xfId="175" xr:uid="{00000000-0005-0000-0000-0000BE000000}"/>
    <cellStyle name="Accent3 13" xfId="176" xr:uid="{00000000-0005-0000-0000-0000BF000000}"/>
    <cellStyle name="Accent3 14" xfId="177" xr:uid="{00000000-0005-0000-0000-0000C0000000}"/>
    <cellStyle name="Accent3 15" xfId="178" xr:uid="{00000000-0005-0000-0000-0000C1000000}"/>
    <cellStyle name="Accent3 16" xfId="179" xr:uid="{00000000-0005-0000-0000-0000C2000000}"/>
    <cellStyle name="Accent3 17" xfId="180" xr:uid="{00000000-0005-0000-0000-0000C3000000}"/>
    <cellStyle name="Accent3 18" xfId="181" xr:uid="{00000000-0005-0000-0000-0000C4000000}"/>
    <cellStyle name="Accent3 19" xfId="182" xr:uid="{00000000-0005-0000-0000-0000C5000000}"/>
    <cellStyle name="Accent3 2" xfId="183" xr:uid="{00000000-0005-0000-0000-0000C6000000}"/>
    <cellStyle name="Accent3 2 2" xfId="184" xr:uid="{00000000-0005-0000-0000-0000C7000000}"/>
    <cellStyle name="Accent3 2 3" xfId="185" xr:uid="{00000000-0005-0000-0000-0000C8000000}"/>
    <cellStyle name="Accent3 20" xfId="186" xr:uid="{00000000-0005-0000-0000-0000C9000000}"/>
    <cellStyle name="Accent3 21" xfId="187" xr:uid="{00000000-0005-0000-0000-0000CA000000}"/>
    <cellStyle name="Accent3 22" xfId="188" xr:uid="{00000000-0005-0000-0000-0000CB000000}"/>
    <cellStyle name="Accent3 23" xfId="189" xr:uid="{00000000-0005-0000-0000-0000CC000000}"/>
    <cellStyle name="Accent3 24" xfId="190" xr:uid="{00000000-0005-0000-0000-0000CD000000}"/>
    <cellStyle name="Accent3 25" xfId="191" xr:uid="{00000000-0005-0000-0000-0000CE000000}"/>
    <cellStyle name="Accent3 26" xfId="192" xr:uid="{00000000-0005-0000-0000-0000CF000000}"/>
    <cellStyle name="Accent3 27" xfId="193" xr:uid="{00000000-0005-0000-0000-0000D0000000}"/>
    <cellStyle name="Accent3 28" xfId="194" xr:uid="{00000000-0005-0000-0000-0000D1000000}"/>
    <cellStyle name="Accent3 29" xfId="195" xr:uid="{00000000-0005-0000-0000-0000D2000000}"/>
    <cellStyle name="Accent3 3" xfId="196" xr:uid="{00000000-0005-0000-0000-0000D3000000}"/>
    <cellStyle name="Accent3 30" xfId="197" xr:uid="{00000000-0005-0000-0000-0000D4000000}"/>
    <cellStyle name="Accent3 31" xfId="198" xr:uid="{00000000-0005-0000-0000-0000D5000000}"/>
    <cellStyle name="Accent3 32" xfId="199" xr:uid="{00000000-0005-0000-0000-0000D6000000}"/>
    <cellStyle name="Accent3 33" xfId="200" xr:uid="{00000000-0005-0000-0000-0000D7000000}"/>
    <cellStyle name="Accent3 34" xfId="201" xr:uid="{00000000-0005-0000-0000-0000D8000000}"/>
    <cellStyle name="Accent3 35" xfId="202" xr:uid="{00000000-0005-0000-0000-0000D9000000}"/>
    <cellStyle name="Accent3 36" xfId="203" xr:uid="{00000000-0005-0000-0000-0000DA000000}"/>
    <cellStyle name="Accent3 37" xfId="204" xr:uid="{00000000-0005-0000-0000-0000DB000000}"/>
    <cellStyle name="Accent3 38" xfId="205" xr:uid="{00000000-0005-0000-0000-0000DC000000}"/>
    <cellStyle name="Accent3 39" xfId="206" xr:uid="{00000000-0005-0000-0000-0000DD000000}"/>
    <cellStyle name="Accent3 4" xfId="207" xr:uid="{00000000-0005-0000-0000-0000DE000000}"/>
    <cellStyle name="Accent3 4 2" xfId="951" xr:uid="{00000000-0005-0000-0000-0000DF000000}"/>
    <cellStyle name="Accent3 40" xfId="208" xr:uid="{00000000-0005-0000-0000-0000E0000000}"/>
    <cellStyle name="Accent3 41" xfId="209" xr:uid="{00000000-0005-0000-0000-0000E1000000}"/>
    <cellStyle name="Accent3 42" xfId="210" xr:uid="{00000000-0005-0000-0000-0000E2000000}"/>
    <cellStyle name="Accent3 43" xfId="211" xr:uid="{00000000-0005-0000-0000-0000E3000000}"/>
    <cellStyle name="Accent3 44" xfId="212" xr:uid="{00000000-0005-0000-0000-0000E4000000}"/>
    <cellStyle name="Accent3 45" xfId="213" xr:uid="{00000000-0005-0000-0000-0000E5000000}"/>
    <cellStyle name="Accent3 46" xfId="214" xr:uid="{00000000-0005-0000-0000-0000E6000000}"/>
    <cellStyle name="Accent3 5" xfId="215" xr:uid="{00000000-0005-0000-0000-0000E7000000}"/>
    <cellStyle name="Accent3 6" xfId="216" xr:uid="{00000000-0005-0000-0000-0000E8000000}"/>
    <cellStyle name="Accent3 7" xfId="217" xr:uid="{00000000-0005-0000-0000-0000E9000000}"/>
    <cellStyle name="Accent3 8" xfId="218" xr:uid="{00000000-0005-0000-0000-0000EA000000}"/>
    <cellStyle name="Accent3 9" xfId="219" xr:uid="{00000000-0005-0000-0000-0000EB000000}"/>
    <cellStyle name="Accent4 - 20%" xfId="220" xr:uid="{00000000-0005-0000-0000-0000EC000000}"/>
    <cellStyle name="Accent4 - 20% 2" xfId="221" xr:uid="{00000000-0005-0000-0000-0000ED000000}"/>
    <cellStyle name="Accent4 - 40%" xfId="222" xr:uid="{00000000-0005-0000-0000-0000EE000000}"/>
    <cellStyle name="Accent4 - 40% 2" xfId="223" xr:uid="{00000000-0005-0000-0000-0000EF000000}"/>
    <cellStyle name="Accent4 - 60%" xfId="224" xr:uid="{00000000-0005-0000-0000-0000F0000000}"/>
    <cellStyle name="Accent4 - 60% 2" xfId="225" xr:uid="{00000000-0005-0000-0000-0000F1000000}"/>
    <cellStyle name="Accent4 10" xfId="226" xr:uid="{00000000-0005-0000-0000-0000F2000000}"/>
    <cellStyle name="Accent4 11" xfId="227" xr:uid="{00000000-0005-0000-0000-0000F3000000}"/>
    <cellStyle name="Accent4 12" xfId="228" xr:uid="{00000000-0005-0000-0000-0000F4000000}"/>
    <cellStyle name="Accent4 13" xfId="229" xr:uid="{00000000-0005-0000-0000-0000F5000000}"/>
    <cellStyle name="Accent4 14" xfId="230" xr:uid="{00000000-0005-0000-0000-0000F6000000}"/>
    <cellStyle name="Accent4 15" xfId="231" xr:uid="{00000000-0005-0000-0000-0000F7000000}"/>
    <cellStyle name="Accent4 16" xfId="232" xr:uid="{00000000-0005-0000-0000-0000F8000000}"/>
    <cellStyle name="Accent4 17" xfId="233" xr:uid="{00000000-0005-0000-0000-0000F9000000}"/>
    <cellStyle name="Accent4 18" xfId="234" xr:uid="{00000000-0005-0000-0000-0000FA000000}"/>
    <cellStyle name="Accent4 19" xfId="235" xr:uid="{00000000-0005-0000-0000-0000FB000000}"/>
    <cellStyle name="Accent4 2" xfId="236" xr:uid="{00000000-0005-0000-0000-0000FC000000}"/>
    <cellStyle name="Accent4 2 2" xfId="237" xr:uid="{00000000-0005-0000-0000-0000FD000000}"/>
    <cellStyle name="Accent4 2 3" xfId="238" xr:uid="{00000000-0005-0000-0000-0000FE000000}"/>
    <cellStyle name="Accent4 20" xfId="239" xr:uid="{00000000-0005-0000-0000-0000FF000000}"/>
    <cellStyle name="Accent4 21" xfId="240" xr:uid="{00000000-0005-0000-0000-000000010000}"/>
    <cellStyle name="Accent4 22" xfId="241" xr:uid="{00000000-0005-0000-0000-000001010000}"/>
    <cellStyle name="Accent4 23" xfId="242" xr:uid="{00000000-0005-0000-0000-000002010000}"/>
    <cellStyle name="Accent4 24" xfId="243" xr:uid="{00000000-0005-0000-0000-000003010000}"/>
    <cellStyle name="Accent4 25" xfId="244" xr:uid="{00000000-0005-0000-0000-000004010000}"/>
    <cellStyle name="Accent4 26" xfId="245" xr:uid="{00000000-0005-0000-0000-000005010000}"/>
    <cellStyle name="Accent4 27" xfId="246" xr:uid="{00000000-0005-0000-0000-000006010000}"/>
    <cellStyle name="Accent4 28" xfId="247" xr:uid="{00000000-0005-0000-0000-000007010000}"/>
    <cellStyle name="Accent4 29" xfId="248" xr:uid="{00000000-0005-0000-0000-000008010000}"/>
    <cellStyle name="Accent4 3" xfId="249" xr:uid="{00000000-0005-0000-0000-000009010000}"/>
    <cellStyle name="Accent4 30" xfId="250" xr:uid="{00000000-0005-0000-0000-00000A010000}"/>
    <cellStyle name="Accent4 31" xfId="251" xr:uid="{00000000-0005-0000-0000-00000B010000}"/>
    <cellStyle name="Accent4 32" xfId="252" xr:uid="{00000000-0005-0000-0000-00000C010000}"/>
    <cellStyle name="Accent4 33" xfId="253" xr:uid="{00000000-0005-0000-0000-00000D010000}"/>
    <cellStyle name="Accent4 34" xfId="254" xr:uid="{00000000-0005-0000-0000-00000E010000}"/>
    <cellStyle name="Accent4 35" xfId="255" xr:uid="{00000000-0005-0000-0000-00000F010000}"/>
    <cellStyle name="Accent4 36" xfId="256" xr:uid="{00000000-0005-0000-0000-000010010000}"/>
    <cellStyle name="Accent4 37" xfId="257" xr:uid="{00000000-0005-0000-0000-000011010000}"/>
    <cellStyle name="Accent4 38" xfId="258" xr:uid="{00000000-0005-0000-0000-000012010000}"/>
    <cellStyle name="Accent4 39" xfId="259" xr:uid="{00000000-0005-0000-0000-000013010000}"/>
    <cellStyle name="Accent4 4" xfId="260" xr:uid="{00000000-0005-0000-0000-000014010000}"/>
    <cellStyle name="Accent4 4 2" xfId="952" xr:uid="{00000000-0005-0000-0000-000015010000}"/>
    <cellStyle name="Accent4 40" xfId="261" xr:uid="{00000000-0005-0000-0000-000016010000}"/>
    <cellStyle name="Accent4 41" xfId="262" xr:uid="{00000000-0005-0000-0000-000017010000}"/>
    <cellStyle name="Accent4 42" xfId="263" xr:uid="{00000000-0005-0000-0000-000018010000}"/>
    <cellStyle name="Accent4 43" xfId="264" xr:uid="{00000000-0005-0000-0000-000019010000}"/>
    <cellStyle name="Accent4 44" xfId="265" xr:uid="{00000000-0005-0000-0000-00001A010000}"/>
    <cellStyle name="Accent4 45" xfId="266" xr:uid="{00000000-0005-0000-0000-00001B010000}"/>
    <cellStyle name="Accent4 46" xfId="267" xr:uid="{00000000-0005-0000-0000-00001C010000}"/>
    <cellStyle name="Accent4 5" xfId="268" xr:uid="{00000000-0005-0000-0000-00001D010000}"/>
    <cellStyle name="Accent4 6" xfId="269" xr:uid="{00000000-0005-0000-0000-00001E010000}"/>
    <cellStyle name="Accent4 7" xfId="270" xr:uid="{00000000-0005-0000-0000-00001F010000}"/>
    <cellStyle name="Accent4 8" xfId="271" xr:uid="{00000000-0005-0000-0000-000020010000}"/>
    <cellStyle name="Accent4 9" xfId="272" xr:uid="{00000000-0005-0000-0000-000021010000}"/>
    <cellStyle name="Accent5 - 20%" xfId="273" xr:uid="{00000000-0005-0000-0000-000022010000}"/>
    <cellStyle name="Accent5 - 20% 2" xfId="274" xr:uid="{00000000-0005-0000-0000-000023010000}"/>
    <cellStyle name="Accent5 - 40%" xfId="275" xr:uid="{00000000-0005-0000-0000-000024010000}"/>
    <cellStyle name="Accent5 - 60%" xfId="276" xr:uid="{00000000-0005-0000-0000-000025010000}"/>
    <cellStyle name="Accent5 - 60% 2" xfId="277" xr:uid="{00000000-0005-0000-0000-000026010000}"/>
    <cellStyle name="Accent5 10" xfId="278" xr:uid="{00000000-0005-0000-0000-000027010000}"/>
    <cellStyle name="Accent5 11" xfId="279" xr:uid="{00000000-0005-0000-0000-000028010000}"/>
    <cellStyle name="Accent5 12" xfId="280" xr:uid="{00000000-0005-0000-0000-000029010000}"/>
    <cellStyle name="Accent5 13" xfId="281" xr:uid="{00000000-0005-0000-0000-00002A010000}"/>
    <cellStyle name="Accent5 14" xfId="282" xr:uid="{00000000-0005-0000-0000-00002B010000}"/>
    <cellStyle name="Accent5 15" xfId="283" xr:uid="{00000000-0005-0000-0000-00002C010000}"/>
    <cellStyle name="Accent5 16" xfId="284" xr:uid="{00000000-0005-0000-0000-00002D010000}"/>
    <cellStyle name="Accent5 17" xfId="285" xr:uid="{00000000-0005-0000-0000-00002E010000}"/>
    <cellStyle name="Accent5 18" xfId="286" xr:uid="{00000000-0005-0000-0000-00002F010000}"/>
    <cellStyle name="Accent5 19" xfId="287" xr:uid="{00000000-0005-0000-0000-000030010000}"/>
    <cellStyle name="Accent5 2" xfId="288" xr:uid="{00000000-0005-0000-0000-000031010000}"/>
    <cellStyle name="Accent5 2 2" xfId="289" xr:uid="{00000000-0005-0000-0000-000032010000}"/>
    <cellStyle name="Accent5 2 3" xfId="290" xr:uid="{00000000-0005-0000-0000-000033010000}"/>
    <cellStyle name="Accent5 20" xfId="291" xr:uid="{00000000-0005-0000-0000-000034010000}"/>
    <cellStyle name="Accent5 21" xfId="292" xr:uid="{00000000-0005-0000-0000-000035010000}"/>
    <cellStyle name="Accent5 22" xfId="293" xr:uid="{00000000-0005-0000-0000-000036010000}"/>
    <cellStyle name="Accent5 23" xfId="294" xr:uid="{00000000-0005-0000-0000-000037010000}"/>
    <cellStyle name="Accent5 24" xfId="295" xr:uid="{00000000-0005-0000-0000-000038010000}"/>
    <cellStyle name="Accent5 25" xfId="296" xr:uid="{00000000-0005-0000-0000-000039010000}"/>
    <cellStyle name="Accent5 26" xfId="297" xr:uid="{00000000-0005-0000-0000-00003A010000}"/>
    <cellStyle name="Accent5 27" xfId="298" xr:uid="{00000000-0005-0000-0000-00003B010000}"/>
    <cellStyle name="Accent5 28" xfId="299" xr:uid="{00000000-0005-0000-0000-00003C010000}"/>
    <cellStyle name="Accent5 29" xfId="300" xr:uid="{00000000-0005-0000-0000-00003D010000}"/>
    <cellStyle name="Accent5 3" xfId="301" xr:uid="{00000000-0005-0000-0000-00003E010000}"/>
    <cellStyle name="Accent5 30" xfId="302" xr:uid="{00000000-0005-0000-0000-00003F010000}"/>
    <cellStyle name="Accent5 31" xfId="303" xr:uid="{00000000-0005-0000-0000-000040010000}"/>
    <cellStyle name="Accent5 32" xfId="304" xr:uid="{00000000-0005-0000-0000-000041010000}"/>
    <cellStyle name="Accent5 33" xfId="305" xr:uid="{00000000-0005-0000-0000-000042010000}"/>
    <cellStyle name="Accent5 34" xfId="306" xr:uid="{00000000-0005-0000-0000-000043010000}"/>
    <cellStyle name="Accent5 35" xfId="307" xr:uid="{00000000-0005-0000-0000-000044010000}"/>
    <cellStyle name="Accent5 36" xfId="308" xr:uid="{00000000-0005-0000-0000-000045010000}"/>
    <cellStyle name="Accent5 37" xfId="309" xr:uid="{00000000-0005-0000-0000-000046010000}"/>
    <cellStyle name="Accent5 38" xfId="310" xr:uid="{00000000-0005-0000-0000-000047010000}"/>
    <cellStyle name="Accent5 39" xfId="311" xr:uid="{00000000-0005-0000-0000-000048010000}"/>
    <cellStyle name="Accent5 4" xfId="312" xr:uid="{00000000-0005-0000-0000-000049010000}"/>
    <cellStyle name="Accent5 4 2" xfId="953" xr:uid="{00000000-0005-0000-0000-00004A010000}"/>
    <cellStyle name="Accent5 40" xfId="313" xr:uid="{00000000-0005-0000-0000-00004B010000}"/>
    <cellStyle name="Accent5 41" xfId="314" xr:uid="{00000000-0005-0000-0000-00004C010000}"/>
    <cellStyle name="Accent5 42" xfId="315" xr:uid="{00000000-0005-0000-0000-00004D010000}"/>
    <cellStyle name="Accent5 43" xfId="316" xr:uid="{00000000-0005-0000-0000-00004E010000}"/>
    <cellStyle name="Accent5 44" xfId="317" xr:uid="{00000000-0005-0000-0000-00004F010000}"/>
    <cellStyle name="Accent5 45" xfId="318" xr:uid="{00000000-0005-0000-0000-000050010000}"/>
    <cellStyle name="Accent5 46" xfId="319" xr:uid="{00000000-0005-0000-0000-000051010000}"/>
    <cellStyle name="Accent5 5" xfId="320" xr:uid="{00000000-0005-0000-0000-000052010000}"/>
    <cellStyle name="Accent5 6" xfId="321" xr:uid="{00000000-0005-0000-0000-000053010000}"/>
    <cellStyle name="Accent5 7" xfId="322" xr:uid="{00000000-0005-0000-0000-000054010000}"/>
    <cellStyle name="Accent5 8" xfId="323" xr:uid="{00000000-0005-0000-0000-000055010000}"/>
    <cellStyle name="Accent5 9" xfId="324" xr:uid="{00000000-0005-0000-0000-000056010000}"/>
    <cellStyle name="Accent6 - 20%" xfId="325" xr:uid="{00000000-0005-0000-0000-000057010000}"/>
    <cellStyle name="Accent6 - 40%" xfId="326" xr:uid="{00000000-0005-0000-0000-000058010000}"/>
    <cellStyle name="Accent6 - 40% 2" xfId="327" xr:uid="{00000000-0005-0000-0000-000059010000}"/>
    <cellStyle name="Accent6 - 60%" xfId="328" xr:uid="{00000000-0005-0000-0000-00005A010000}"/>
    <cellStyle name="Accent6 - 60% 2" xfId="329" xr:uid="{00000000-0005-0000-0000-00005B010000}"/>
    <cellStyle name="Accent6 10" xfId="330" xr:uid="{00000000-0005-0000-0000-00005C010000}"/>
    <cellStyle name="Accent6 11" xfId="331" xr:uid="{00000000-0005-0000-0000-00005D010000}"/>
    <cellStyle name="Accent6 12" xfId="332" xr:uid="{00000000-0005-0000-0000-00005E010000}"/>
    <cellStyle name="Accent6 13" xfId="333" xr:uid="{00000000-0005-0000-0000-00005F010000}"/>
    <cellStyle name="Accent6 14" xfId="334" xr:uid="{00000000-0005-0000-0000-000060010000}"/>
    <cellStyle name="Accent6 15" xfId="335" xr:uid="{00000000-0005-0000-0000-000061010000}"/>
    <cellStyle name="Accent6 16" xfId="336" xr:uid="{00000000-0005-0000-0000-000062010000}"/>
    <cellStyle name="Accent6 17" xfId="337" xr:uid="{00000000-0005-0000-0000-000063010000}"/>
    <cellStyle name="Accent6 18" xfId="338" xr:uid="{00000000-0005-0000-0000-000064010000}"/>
    <cellStyle name="Accent6 19" xfId="339" xr:uid="{00000000-0005-0000-0000-000065010000}"/>
    <cellStyle name="Accent6 2" xfId="340" xr:uid="{00000000-0005-0000-0000-000066010000}"/>
    <cellStyle name="Accent6 2 2" xfId="341" xr:uid="{00000000-0005-0000-0000-000067010000}"/>
    <cellStyle name="Accent6 2 3" xfId="342" xr:uid="{00000000-0005-0000-0000-000068010000}"/>
    <cellStyle name="Accent6 20" xfId="343" xr:uid="{00000000-0005-0000-0000-000069010000}"/>
    <cellStyle name="Accent6 21" xfId="344" xr:uid="{00000000-0005-0000-0000-00006A010000}"/>
    <cellStyle name="Accent6 22" xfId="345" xr:uid="{00000000-0005-0000-0000-00006B010000}"/>
    <cellStyle name="Accent6 23" xfId="346" xr:uid="{00000000-0005-0000-0000-00006C010000}"/>
    <cellStyle name="Accent6 24" xfId="347" xr:uid="{00000000-0005-0000-0000-00006D010000}"/>
    <cellStyle name="Accent6 25" xfId="348" xr:uid="{00000000-0005-0000-0000-00006E010000}"/>
    <cellStyle name="Accent6 26" xfId="349" xr:uid="{00000000-0005-0000-0000-00006F010000}"/>
    <cellStyle name="Accent6 27" xfId="350" xr:uid="{00000000-0005-0000-0000-000070010000}"/>
    <cellStyle name="Accent6 28" xfId="351" xr:uid="{00000000-0005-0000-0000-000071010000}"/>
    <cellStyle name="Accent6 29" xfId="352" xr:uid="{00000000-0005-0000-0000-000072010000}"/>
    <cellStyle name="Accent6 3" xfId="353" xr:uid="{00000000-0005-0000-0000-000073010000}"/>
    <cellStyle name="Accent6 30" xfId="354" xr:uid="{00000000-0005-0000-0000-000074010000}"/>
    <cellStyle name="Accent6 31" xfId="355" xr:uid="{00000000-0005-0000-0000-000075010000}"/>
    <cellStyle name="Accent6 32" xfId="356" xr:uid="{00000000-0005-0000-0000-000076010000}"/>
    <cellStyle name="Accent6 33" xfId="357" xr:uid="{00000000-0005-0000-0000-000077010000}"/>
    <cellStyle name="Accent6 34" xfId="358" xr:uid="{00000000-0005-0000-0000-000078010000}"/>
    <cellStyle name="Accent6 35" xfId="359" xr:uid="{00000000-0005-0000-0000-000079010000}"/>
    <cellStyle name="Accent6 36" xfId="360" xr:uid="{00000000-0005-0000-0000-00007A010000}"/>
    <cellStyle name="Accent6 37" xfId="361" xr:uid="{00000000-0005-0000-0000-00007B010000}"/>
    <cellStyle name="Accent6 38" xfId="362" xr:uid="{00000000-0005-0000-0000-00007C010000}"/>
    <cellStyle name="Accent6 39" xfId="363" xr:uid="{00000000-0005-0000-0000-00007D010000}"/>
    <cellStyle name="Accent6 4" xfId="364" xr:uid="{00000000-0005-0000-0000-00007E010000}"/>
    <cellStyle name="Accent6 4 2" xfId="954" xr:uid="{00000000-0005-0000-0000-00007F010000}"/>
    <cellStyle name="Accent6 40" xfId="365" xr:uid="{00000000-0005-0000-0000-000080010000}"/>
    <cellStyle name="Accent6 41" xfId="366" xr:uid="{00000000-0005-0000-0000-000081010000}"/>
    <cellStyle name="Accent6 42" xfId="367" xr:uid="{00000000-0005-0000-0000-000082010000}"/>
    <cellStyle name="Accent6 43" xfId="368" xr:uid="{00000000-0005-0000-0000-000083010000}"/>
    <cellStyle name="Accent6 44" xfId="369" xr:uid="{00000000-0005-0000-0000-000084010000}"/>
    <cellStyle name="Accent6 45" xfId="370" xr:uid="{00000000-0005-0000-0000-000085010000}"/>
    <cellStyle name="Accent6 46" xfId="371" xr:uid="{00000000-0005-0000-0000-000086010000}"/>
    <cellStyle name="Accent6 5" xfId="372" xr:uid="{00000000-0005-0000-0000-000087010000}"/>
    <cellStyle name="Accent6 6" xfId="373" xr:uid="{00000000-0005-0000-0000-000088010000}"/>
    <cellStyle name="Accent6 7" xfId="374" xr:uid="{00000000-0005-0000-0000-000089010000}"/>
    <cellStyle name="Accent6 8" xfId="375" xr:uid="{00000000-0005-0000-0000-00008A010000}"/>
    <cellStyle name="Accent6 9" xfId="376" xr:uid="{00000000-0005-0000-0000-00008B010000}"/>
    <cellStyle name="Aprēķināšana 2" xfId="905" xr:uid="{00000000-0005-0000-0000-00008C010000}"/>
    <cellStyle name="Bad 2" xfId="377" xr:uid="{00000000-0005-0000-0000-00008D010000}"/>
    <cellStyle name="Bad 2 2" xfId="378" xr:uid="{00000000-0005-0000-0000-00008E010000}"/>
    <cellStyle name="Bad 2 3" xfId="379" xr:uid="{00000000-0005-0000-0000-00008F010000}"/>
    <cellStyle name="Bad 3" xfId="380" xr:uid="{00000000-0005-0000-0000-000090010000}"/>
    <cellStyle name="Brīdinājuma teksts 2" xfId="906" xr:uid="{00000000-0005-0000-0000-000091010000}"/>
    <cellStyle name="Calculation 2" xfId="381" xr:uid="{00000000-0005-0000-0000-000092010000}"/>
    <cellStyle name="Calculation 2 2" xfId="382" xr:uid="{00000000-0005-0000-0000-000093010000}"/>
    <cellStyle name="Calculation 2 3" xfId="383" xr:uid="{00000000-0005-0000-0000-000094010000}"/>
    <cellStyle name="Calculation 2 4" xfId="384" xr:uid="{00000000-0005-0000-0000-000095010000}"/>
    <cellStyle name="Calculation 3" xfId="385" xr:uid="{00000000-0005-0000-0000-000096010000}"/>
    <cellStyle name="Check Cell 2" xfId="386" xr:uid="{00000000-0005-0000-0000-000097010000}"/>
    <cellStyle name="Check Cell 2 2" xfId="387" xr:uid="{00000000-0005-0000-0000-000098010000}"/>
    <cellStyle name="Check Cell 2 3" xfId="388" xr:uid="{00000000-0005-0000-0000-000099010000}"/>
    <cellStyle name="Check Cell 3" xfId="389" xr:uid="{00000000-0005-0000-0000-00009A010000}"/>
    <cellStyle name="Comma 2" xfId="390" xr:uid="{00000000-0005-0000-0000-00009B010000}"/>
    <cellStyle name="Comma 2 2" xfId="965" xr:uid="{00000000-0005-0000-0000-00009C010000}"/>
    <cellStyle name="Comma 3" xfId="967" xr:uid="{00000000-0005-0000-0000-00009D010000}"/>
    <cellStyle name="Datumi" xfId="391" xr:uid="{00000000-0005-0000-0000-00009E010000}"/>
    <cellStyle name="Emphasis 1" xfId="392" xr:uid="{00000000-0005-0000-0000-00009F010000}"/>
    <cellStyle name="Emphasis 1 2" xfId="393" xr:uid="{00000000-0005-0000-0000-0000A0010000}"/>
    <cellStyle name="Emphasis 2" xfId="394" xr:uid="{00000000-0005-0000-0000-0000A1010000}"/>
    <cellStyle name="Emphasis 2 2" xfId="395" xr:uid="{00000000-0005-0000-0000-0000A2010000}"/>
    <cellStyle name="Emphasis 3" xfId="396" xr:uid="{00000000-0005-0000-0000-0000A3010000}"/>
    <cellStyle name="exo" xfId="397" xr:uid="{00000000-0005-0000-0000-0000A4010000}"/>
    <cellStyle name="exo 2" xfId="398" xr:uid="{00000000-0005-0000-0000-0000A5010000}"/>
    <cellStyle name="exo 3" xfId="399" xr:uid="{00000000-0005-0000-0000-0000A6010000}"/>
    <cellStyle name="Explanatory Text 2" xfId="400" xr:uid="{00000000-0005-0000-0000-0000A7010000}"/>
    <cellStyle name="Explanatory Text 2 2" xfId="401" xr:uid="{00000000-0005-0000-0000-0000A8010000}"/>
    <cellStyle name="Explanatory Text 2 3" xfId="402" xr:uid="{00000000-0005-0000-0000-0000A9010000}"/>
    <cellStyle name="Good 2" xfId="403" xr:uid="{00000000-0005-0000-0000-0000AA010000}"/>
    <cellStyle name="Good 2 2" xfId="404" xr:uid="{00000000-0005-0000-0000-0000AB010000}"/>
    <cellStyle name="Good 2 3" xfId="405" xr:uid="{00000000-0005-0000-0000-0000AC010000}"/>
    <cellStyle name="Good 3" xfId="406" xr:uid="{00000000-0005-0000-0000-0000AD010000}"/>
    <cellStyle name="Heading 1 2" xfId="407" xr:uid="{00000000-0005-0000-0000-0000AE010000}"/>
    <cellStyle name="Heading 2 2" xfId="408" xr:uid="{00000000-0005-0000-0000-0000AF010000}"/>
    <cellStyle name="Heading 2 2 2" xfId="409" xr:uid="{00000000-0005-0000-0000-0000B0010000}"/>
    <cellStyle name="Heading 2 2 3" xfId="410" xr:uid="{00000000-0005-0000-0000-0000B1010000}"/>
    <cellStyle name="Heading 2 3" xfId="411" xr:uid="{00000000-0005-0000-0000-0000B2010000}"/>
    <cellStyle name="Heading 3 2" xfId="412" xr:uid="{00000000-0005-0000-0000-0000B3010000}"/>
    <cellStyle name="Heading 3 2 2" xfId="413" xr:uid="{00000000-0005-0000-0000-0000B4010000}"/>
    <cellStyle name="Heading 3 2 2 2" xfId="961" xr:uid="{00000000-0005-0000-0000-0000B5010000}"/>
    <cellStyle name="Heading 3 2 3" xfId="414" xr:uid="{00000000-0005-0000-0000-0000B6010000}"/>
    <cellStyle name="Heading 3 2 4" xfId="955" xr:uid="{00000000-0005-0000-0000-0000B7010000}"/>
    <cellStyle name="Heading 3 3" xfId="415" xr:uid="{00000000-0005-0000-0000-0000B8010000}"/>
    <cellStyle name="Heading 3 3 2" xfId="962" xr:uid="{00000000-0005-0000-0000-0000B9010000}"/>
    <cellStyle name="Heading 4 2" xfId="416" xr:uid="{00000000-0005-0000-0000-0000BA010000}"/>
    <cellStyle name="Hyperlink 2" xfId="417" xr:uid="{00000000-0005-0000-0000-0000BB010000}"/>
    <cellStyle name="Hyperlink 3" xfId="418" xr:uid="{00000000-0005-0000-0000-0000BC010000}"/>
    <cellStyle name="Ievade 2" xfId="907" xr:uid="{00000000-0005-0000-0000-0000BD010000}"/>
    <cellStyle name="Input 2" xfId="419" xr:uid="{00000000-0005-0000-0000-0000BE010000}"/>
    <cellStyle name="Input 2 2" xfId="420" xr:uid="{00000000-0005-0000-0000-0000BF010000}"/>
    <cellStyle name="Input 2 3" xfId="421" xr:uid="{00000000-0005-0000-0000-0000C0010000}"/>
    <cellStyle name="Input 2 4" xfId="422" xr:uid="{00000000-0005-0000-0000-0000C1010000}"/>
    <cellStyle name="Input 3" xfId="423" xr:uid="{00000000-0005-0000-0000-0000C2010000}"/>
    <cellStyle name="Izvade 2" xfId="908" xr:uid="{00000000-0005-0000-0000-0000C3010000}"/>
    <cellStyle name="Koefic." xfId="424" xr:uid="{00000000-0005-0000-0000-0000C4010000}"/>
    <cellStyle name="Koefic. 2" xfId="425" xr:uid="{00000000-0005-0000-0000-0000C5010000}"/>
    <cellStyle name="Koefic. 3" xfId="426" xr:uid="{00000000-0005-0000-0000-0000C6010000}"/>
    <cellStyle name="Komats 2" xfId="7" xr:uid="{00000000-0005-0000-0000-0000C7010000}"/>
    <cellStyle name="Kopsumma 2" xfId="909" xr:uid="{00000000-0005-0000-0000-0000C8010000}"/>
    <cellStyle name="Labs 2" xfId="910" xr:uid="{00000000-0005-0000-0000-0000C9010000}"/>
    <cellStyle name="Linked Cell 2" xfId="427" xr:uid="{00000000-0005-0000-0000-0000CA010000}"/>
    <cellStyle name="Linked Cell 2 2" xfId="428" xr:uid="{00000000-0005-0000-0000-0000CB010000}"/>
    <cellStyle name="Linked Cell 2 3" xfId="429" xr:uid="{00000000-0005-0000-0000-0000CC010000}"/>
    <cellStyle name="Linked Cell 3" xfId="430" xr:uid="{00000000-0005-0000-0000-0000CD010000}"/>
    <cellStyle name="Neitrāls 2" xfId="911" xr:uid="{00000000-0005-0000-0000-0000CE010000}"/>
    <cellStyle name="Neutral 2" xfId="431" xr:uid="{00000000-0005-0000-0000-0000CF010000}"/>
    <cellStyle name="Neutral 2 2" xfId="432" xr:uid="{00000000-0005-0000-0000-0000D0010000}"/>
    <cellStyle name="Neutral 2 3" xfId="433" xr:uid="{00000000-0005-0000-0000-0000D1010000}"/>
    <cellStyle name="Neutral 3" xfId="434" xr:uid="{00000000-0005-0000-0000-0000D2010000}"/>
    <cellStyle name="Normal" xfId="0" builtinId="0"/>
    <cellStyle name="Normal 10" xfId="435" xr:uid="{00000000-0005-0000-0000-0000D4010000}"/>
    <cellStyle name="Normal 10 2" xfId="436" xr:uid="{00000000-0005-0000-0000-0000D5010000}"/>
    <cellStyle name="Normal 10 2 2" xfId="437" xr:uid="{00000000-0005-0000-0000-0000D6010000}"/>
    <cellStyle name="Normal 10 3" xfId="438" xr:uid="{00000000-0005-0000-0000-0000D7010000}"/>
    <cellStyle name="Normal 10 4" xfId="912" xr:uid="{00000000-0005-0000-0000-0000D8010000}"/>
    <cellStyle name="Normal 11" xfId="439" xr:uid="{00000000-0005-0000-0000-0000D9010000}"/>
    <cellStyle name="Normal 11 2" xfId="440" xr:uid="{00000000-0005-0000-0000-0000DA010000}"/>
    <cellStyle name="Normal 11 2 2" xfId="441" xr:uid="{00000000-0005-0000-0000-0000DB010000}"/>
    <cellStyle name="Normal 11 3" xfId="442" xr:uid="{00000000-0005-0000-0000-0000DC010000}"/>
    <cellStyle name="Normal 12" xfId="443" xr:uid="{00000000-0005-0000-0000-0000DD010000}"/>
    <cellStyle name="Normal 12 2" xfId="444" xr:uid="{00000000-0005-0000-0000-0000DE010000}"/>
    <cellStyle name="Normal 12 2 2" xfId="445" xr:uid="{00000000-0005-0000-0000-0000DF010000}"/>
    <cellStyle name="Normal 12 3" xfId="446" xr:uid="{00000000-0005-0000-0000-0000E0010000}"/>
    <cellStyle name="Normal 13" xfId="447" xr:uid="{00000000-0005-0000-0000-0000E1010000}"/>
    <cellStyle name="Normal 13 2" xfId="448" xr:uid="{00000000-0005-0000-0000-0000E2010000}"/>
    <cellStyle name="Normal 13 2 2" xfId="449" xr:uid="{00000000-0005-0000-0000-0000E3010000}"/>
    <cellStyle name="Normal 13 3" xfId="450" xr:uid="{00000000-0005-0000-0000-0000E4010000}"/>
    <cellStyle name="Normal 14" xfId="451" xr:uid="{00000000-0005-0000-0000-0000E5010000}"/>
    <cellStyle name="Normal 14 2" xfId="452" xr:uid="{00000000-0005-0000-0000-0000E6010000}"/>
    <cellStyle name="Normal 14 2 2" xfId="453" xr:uid="{00000000-0005-0000-0000-0000E7010000}"/>
    <cellStyle name="Normal 14 3" xfId="454" xr:uid="{00000000-0005-0000-0000-0000E8010000}"/>
    <cellStyle name="Normal 15" xfId="455" xr:uid="{00000000-0005-0000-0000-0000E9010000}"/>
    <cellStyle name="Normal 15 2" xfId="456" xr:uid="{00000000-0005-0000-0000-0000EA010000}"/>
    <cellStyle name="Normal 15 2 2" xfId="457" xr:uid="{00000000-0005-0000-0000-0000EB010000}"/>
    <cellStyle name="Normal 15 3" xfId="458" xr:uid="{00000000-0005-0000-0000-0000EC010000}"/>
    <cellStyle name="Normal 16" xfId="459" xr:uid="{00000000-0005-0000-0000-0000ED010000}"/>
    <cellStyle name="Normal 16 2" xfId="460" xr:uid="{00000000-0005-0000-0000-0000EE010000}"/>
    <cellStyle name="Normal 16 2 2" xfId="461" xr:uid="{00000000-0005-0000-0000-0000EF010000}"/>
    <cellStyle name="Normal 16 3" xfId="462" xr:uid="{00000000-0005-0000-0000-0000F0010000}"/>
    <cellStyle name="Normal 17" xfId="463" xr:uid="{00000000-0005-0000-0000-0000F1010000}"/>
    <cellStyle name="Normal 17 2" xfId="464" xr:uid="{00000000-0005-0000-0000-0000F2010000}"/>
    <cellStyle name="Normal 17 3" xfId="465" xr:uid="{00000000-0005-0000-0000-0000F3010000}"/>
    <cellStyle name="Normal 18" xfId="466" xr:uid="{00000000-0005-0000-0000-0000F4010000}"/>
    <cellStyle name="Normal 18 2" xfId="467" xr:uid="{00000000-0005-0000-0000-0000F5010000}"/>
    <cellStyle name="Normal 19" xfId="468" xr:uid="{00000000-0005-0000-0000-0000F6010000}"/>
    <cellStyle name="Normal 19 2" xfId="469" xr:uid="{00000000-0005-0000-0000-0000F7010000}"/>
    <cellStyle name="Normal 19 3" xfId="470" xr:uid="{00000000-0005-0000-0000-0000F8010000}"/>
    <cellStyle name="Normal 2" xfId="1" xr:uid="{00000000-0005-0000-0000-0000F9010000}"/>
    <cellStyle name="Normal 2 2" xfId="2" xr:uid="{00000000-0005-0000-0000-0000FA010000}"/>
    <cellStyle name="Normal 2 2 2" xfId="472" xr:uid="{00000000-0005-0000-0000-0000FB010000}"/>
    <cellStyle name="Normal 2 2 3" xfId="473" xr:uid="{00000000-0005-0000-0000-0000FC010000}"/>
    <cellStyle name="Normal 2 3" xfId="474" xr:uid="{00000000-0005-0000-0000-0000FD010000}"/>
    <cellStyle name="Normal 2 3 2" xfId="475" xr:uid="{00000000-0005-0000-0000-0000FE010000}"/>
    <cellStyle name="Normal 2 4" xfId="476" xr:uid="{00000000-0005-0000-0000-0000FF010000}"/>
    <cellStyle name="Normal 2 5" xfId="471" xr:uid="{00000000-0005-0000-0000-000000020000}"/>
    <cellStyle name="Normal 20" xfId="477" xr:uid="{00000000-0005-0000-0000-000001020000}"/>
    <cellStyle name="Normal 20 2" xfId="478" xr:uid="{00000000-0005-0000-0000-000002020000}"/>
    <cellStyle name="Normal 20 2 2" xfId="479" xr:uid="{00000000-0005-0000-0000-000003020000}"/>
    <cellStyle name="Normal 20 3" xfId="480" xr:uid="{00000000-0005-0000-0000-000004020000}"/>
    <cellStyle name="Normal 21" xfId="481" xr:uid="{00000000-0005-0000-0000-000005020000}"/>
    <cellStyle name="Normal 21 2" xfId="482" xr:uid="{00000000-0005-0000-0000-000006020000}"/>
    <cellStyle name="Normal 21 2 2" xfId="483" xr:uid="{00000000-0005-0000-0000-000007020000}"/>
    <cellStyle name="Normal 21 3" xfId="484" xr:uid="{00000000-0005-0000-0000-000008020000}"/>
    <cellStyle name="Normal 22" xfId="485" xr:uid="{00000000-0005-0000-0000-000009020000}"/>
    <cellStyle name="Normal 22 2" xfId="486" xr:uid="{00000000-0005-0000-0000-00000A020000}"/>
    <cellStyle name="Normal 23" xfId="487" xr:uid="{00000000-0005-0000-0000-00000B020000}"/>
    <cellStyle name="Normal 23 2" xfId="488" xr:uid="{00000000-0005-0000-0000-00000C020000}"/>
    <cellStyle name="Normal 24" xfId="489" xr:uid="{00000000-0005-0000-0000-00000D020000}"/>
    <cellStyle name="Normal 25" xfId="490" xr:uid="{00000000-0005-0000-0000-00000E020000}"/>
    <cellStyle name="Normal 26" xfId="491" xr:uid="{00000000-0005-0000-0000-00000F020000}"/>
    <cellStyle name="Normal 27" xfId="492" xr:uid="{00000000-0005-0000-0000-000010020000}"/>
    <cellStyle name="Normal 28" xfId="493" xr:uid="{00000000-0005-0000-0000-000011020000}"/>
    <cellStyle name="Normal 28 3" xfId="494" xr:uid="{00000000-0005-0000-0000-000012020000}"/>
    <cellStyle name="Normal 29" xfId="495" xr:uid="{00000000-0005-0000-0000-000013020000}"/>
    <cellStyle name="Normal 3" xfId="3" xr:uid="{00000000-0005-0000-0000-000014020000}"/>
    <cellStyle name="Normal 3 2" xfId="497" xr:uid="{00000000-0005-0000-0000-000015020000}"/>
    <cellStyle name="Normal 3 2 2" xfId="913" xr:uid="{00000000-0005-0000-0000-000016020000}"/>
    <cellStyle name="Normal 3 3" xfId="498" xr:uid="{00000000-0005-0000-0000-000017020000}"/>
    <cellStyle name="Normal 3 3 2" xfId="499" xr:uid="{00000000-0005-0000-0000-000018020000}"/>
    <cellStyle name="Normal 3 4" xfId="500" xr:uid="{00000000-0005-0000-0000-000019020000}"/>
    <cellStyle name="Normal 3 4 2" xfId="501" xr:uid="{00000000-0005-0000-0000-00001A020000}"/>
    <cellStyle name="Normal 3 5" xfId="502" xr:uid="{00000000-0005-0000-0000-00001B020000}"/>
    <cellStyle name="Normal 3 6" xfId="503" xr:uid="{00000000-0005-0000-0000-00001C020000}"/>
    <cellStyle name="Normal 3 7" xfId="496" xr:uid="{00000000-0005-0000-0000-00001D020000}"/>
    <cellStyle name="Normal 3 8" xfId="968" xr:uid="{00000000-0005-0000-0000-00001E020000}"/>
    <cellStyle name="Normal 30" xfId="504" xr:uid="{00000000-0005-0000-0000-00001F020000}"/>
    <cellStyle name="Normal 31" xfId="505" xr:uid="{00000000-0005-0000-0000-000020020000}"/>
    <cellStyle name="Normal 32" xfId="506" xr:uid="{00000000-0005-0000-0000-000021020000}"/>
    <cellStyle name="Normal 33" xfId="507" xr:uid="{00000000-0005-0000-0000-000022020000}"/>
    <cellStyle name="Normal 34" xfId="879" xr:uid="{00000000-0005-0000-0000-000023020000}"/>
    <cellStyle name="Normal 34 2" xfId="964" xr:uid="{00000000-0005-0000-0000-000024020000}"/>
    <cellStyle name="Normal 36" xfId="970" xr:uid="{00000000-0005-0000-0000-000025020000}"/>
    <cellStyle name="Normal 4" xfId="508" xr:uid="{00000000-0005-0000-0000-000026020000}"/>
    <cellStyle name="Normal 5" xfId="509" xr:uid="{00000000-0005-0000-0000-000027020000}"/>
    <cellStyle name="Normal 5 2" xfId="510" xr:uid="{00000000-0005-0000-0000-000028020000}"/>
    <cellStyle name="Normal 5 2 2" xfId="511" xr:uid="{00000000-0005-0000-0000-000029020000}"/>
    <cellStyle name="Normal 5 2 3" xfId="512" xr:uid="{00000000-0005-0000-0000-00002A020000}"/>
    <cellStyle name="Normal 5 3" xfId="513" xr:uid="{00000000-0005-0000-0000-00002B020000}"/>
    <cellStyle name="Normal 5 3 2" xfId="514" xr:uid="{00000000-0005-0000-0000-00002C020000}"/>
    <cellStyle name="Normal 5 3 3" xfId="515" xr:uid="{00000000-0005-0000-0000-00002D020000}"/>
    <cellStyle name="Normal 6" xfId="516" xr:uid="{00000000-0005-0000-0000-00002E020000}"/>
    <cellStyle name="Normal 6 2" xfId="517" xr:uid="{00000000-0005-0000-0000-00002F020000}"/>
    <cellStyle name="Normal 7" xfId="518" xr:uid="{00000000-0005-0000-0000-000030020000}"/>
    <cellStyle name="Normal 7 2" xfId="519" xr:uid="{00000000-0005-0000-0000-000031020000}"/>
    <cellStyle name="Normal 7 3" xfId="520" xr:uid="{00000000-0005-0000-0000-000032020000}"/>
    <cellStyle name="Normal 7 3 2" xfId="963" xr:uid="{00000000-0005-0000-0000-000033020000}"/>
    <cellStyle name="Normal 8" xfId="521" xr:uid="{00000000-0005-0000-0000-000034020000}"/>
    <cellStyle name="Normal 8 2" xfId="522" xr:uid="{00000000-0005-0000-0000-000035020000}"/>
    <cellStyle name="Normal 8 2 2" xfId="523" xr:uid="{00000000-0005-0000-0000-000036020000}"/>
    <cellStyle name="Normal 8 3" xfId="524" xr:uid="{00000000-0005-0000-0000-000037020000}"/>
    <cellStyle name="Normal 8 4" xfId="914" xr:uid="{00000000-0005-0000-0000-000038020000}"/>
    <cellStyle name="Normal 9" xfId="525" xr:uid="{00000000-0005-0000-0000-000039020000}"/>
    <cellStyle name="Normal 9 2" xfId="526" xr:uid="{00000000-0005-0000-0000-00003A020000}"/>
    <cellStyle name="Normal 9 2 2" xfId="527" xr:uid="{00000000-0005-0000-0000-00003B020000}"/>
    <cellStyle name="Normal 9 3" xfId="528" xr:uid="{00000000-0005-0000-0000-00003C020000}"/>
    <cellStyle name="Normal 9 4" xfId="915" xr:uid="{00000000-0005-0000-0000-00003D020000}"/>
    <cellStyle name="Normal_96_97pr_23aug" xfId="9" xr:uid="{00000000-0005-0000-0000-00003E020000}"/>
    <cellStyle name="Nosaukums 2" xfId="916" xr:uid="{00000000-0005-0000-0000-00003F020000}"/>
    <cellStyle name="Note 2" xfId="529" xr:uid="{00000000-0005-0000-0000-000040020000}"/>
    <cellStyle name="Note 2 2" xfId="530" xr:uid="{00000000-0005-0000-0000-000041020000}"/>
    <cellStyle name="Note 2 2 2" xfId="531" xr:uid="{00000000-0005-0000-0000-000042020000}"/>
    <cellStyle name="Note 2 3" xfId="532" xr:uid="{00000000-0005-0000-0000-000043020000}"/>
    <cellStyle name="Note 2 4" xfId="533" xr:uid="{00000000-0005-0000-0000-000044020000}"/>
    <cellStyle name="Note 3" xfId="534" xr:uid="{00000000-0005-0000-0000-000045020000}"/>
    <cellStyle name="Note 4" xfId="535" xr:uid="{00000000-0005-0000-0000-000046020000}"/>
    <cellStyle name="Note 5" xfId="536" xr:uid="{00000000-0005-0000-0000-000047020000}"/>
    <cellStyle name="Note 6" xfId="537" xr:uid="{00000000-0005-0000-0000-000048020000}"/>
    <cellStyle name="Output 2" xfId="538" xr:uid="{00000000-0005-0000-0000-000049020000}"/>
    <cellStyle name="Output 2 2" xfId="539" xr:uid="{00000000-0005-0000-0000-00004A020000}"/>
    <cellStyle name="Output 2 3" xfId="540" xr:uid="{00000000-0005-0000-0000-00004B020000}"/>
    <cellStyle name="Output 3" xfId="541" xr:uid="{00000000-0005-0000-0000-00004C020000}"/>
    <cellStyle name="Parastais 13" xfId="542" xr:uid="{00000000-0005-0000-0000-00004D020000}"/>
    <cellStyle name="Parastais 2" xfId="543" xr:uid="{00000000-0005-0000-0000-00004E020000}"/>
    <cellStyle name="Parastais 2 2" xfId="544" xr:uid="{00000000-0005-0000-0000-00004F020000}"/>
    <cellStyle name="Parastais 2 3" xfId="545" xr:uid="{00000000-0005-0000-0000-000050020000}"/>
    <cellStyle name="Parastais 2_FMRik_260209_marts_sad1II.variants" xfId="546" xr:uid="{00000000-0005-0000-0000-000051020000}"/>
    <cellStyle name="Parastais 3" xfId="547" xr:uid="{00000000-0005-0000-0000-000052020000}"/>
    <cellStyle name="Parastais 3 2" xfId="917" xr:uid="{00000000-0005-0000-0000-000053020000}"/>
    <cellStyle name="Parastais 4" xfId="548" xr:uid="{00000000-0005-0000-0000-000054020000}"/>
    <cellStyle name="Parastais 5" xfId="549" xr:uid="{00000000-0005-0000-0000-000055020000}"/>
    <cellStyle name="Parastais 6" xfId="550" xr:uid="{00000000-0005-0000-0000-000056020000}"/>
    <cellStyle name="Parastais_arvalstu_ienemumi_12_05_2005" xfId="551" xr:uid="{00000000-0005-0000-0000-000057020000}"/>
    <cellStyle name="Parasts 2" xfId="4" xr:uid="{00000000-0005-0000-0000-000058020000}"/>
    <cellStyle name="Parasts 2 2" xfId="918" xr:uid="{00000000-0005-0000-0000-000059020000}"/>
    <cellStyle name="Parasts 3" xfId="5" xr:uid="{00000000-0005-0000-0000-00005A020000}"/>
    <cellStyle name="Parasts 3 2" xfId="919" xr:uid="{00000000-0005-0000-0000-00005B020000}"/>
    <cellStyle name="Parasts 3 3" xfId="552" xr:uid="{00000000-0005-0000-0000-00005C020000}"/>
    <cellStyle name="Parasts 4" xfId="553" xr:uid="{00000000-0005-0000-0000-00005D020000}"/>
    <cellStyle name="Parasts 5" xfId="6" xr:uid="{00000000-0005-0000-0000-00005E020000}"/>
    <cellStyle name="Paskaidrojošs teksts 2" xfId="920" xr:uid="{00000000-0005-0000-0000-00005F020000}"/>
    <cellStyle name="Pārbaudes šūna 2" xfId="921" xr:uid="{00000000-0005-0000-0000-000060020000}"/>
    <cellStyle name="Percent 2" xfId="554" xr:uid="{00000000-0005-0000-0000-000061020000}"/>
    <cellStyle name="Percent 2 2" xfId="555" xr:uid="{00000000-0005-0000-0000-000062020000}"/>
    <cellStyle name="Percent 2 3" xfId="969" xr:uid="{00000000-0005-0000-0000-000063020000}"/>
    <cellStyle name="Percent 3" xfId="556" xr:uid="{00000000-0005-0000-0000-000064020000}"/>
    <cellStyle name="Percent 3 2" xfId="557" xr:uid="{00000000-0005-0000-0000-000065020000}"/>
    <cellStyle name="Percent 4" xfId="558" xr:uid="{00000000-0005-0000-0000-000066020000}"/>
    <cellStyle name="Percent 5" xfId="966" xr:uid="{00000000-0005-0000-0000-000067020000}"/>
    <cellStyle name="Pie??m." xfId="559" xr:uid="{00000000-0005-0000-0000-000068020000}"/>
    <cellStyle name="Pie??m. 2" xfId="560" xr:uid="{00000000-0005-0000-0000-000069020000}"/>
    <cellStyle name="Pie??m. 3" xfId="561" xr:uid="{00000000-0005-0000-0000-00006A020000}"/>
    <cellStyle name="Pie?æm." xfId="562" xr:uid="{00000000-0005-0000-0000-00006B020000}"/>
    <cellStyle name="Pieņęm." xfId="564" xr:uid="{00000000-0005-0000-0000-00006C020000}"/>
    <cellStyle name="Pieņēm." xfId="563" xr:uid="{00000000-0005-0000-0000-00006D020000}"/>
    <cellStyle name="Piezīme 2" xfId="922" xr:uid="{00000000-0005-0000-0000-00006E020000}"/>
    <cellStyle name="Procenti 2" xfId="8" xr:uid="{00000000-0005-0000-0000-00006F020000}"/>
    <cellStyle name="Saistītā šūna" xfId="923" xr:uid="{00000000-0005-0000-0000-000070020000}"/>
    <cellStyle name="SAPBEXaggData" xfId="565" xr:uid="{00000000-0005-0000-0000-000071020000}"/>
    <cellStyle name="SAPBEXaggData 2" xfId="566" xr:uid="{00000000-0005-0000-0000-000072020000}"/>
    <cellStyle name="SAPBEXaggData 2 2" xfId="567" xr:uid="{00000000-0005-0000-0000-000073020000}"/>
    <cellStyle name="SAPBEXaggData 2 3" xfId="568" xr:uid="{00000000-0005-0000-0000-000074020000}"/>
    <cellStyle name="SAPBEXaggData 2 4" xfId="569" xr:uid="{00000000-0005-0000-0000-000075020000}"/>
    <cellStyle name="SAPBEXaggData 3" xfId="570" xr:uid="{00000000-0005-0000-0000-000076020000}"/>
    <cellStyle name="SAPBEXaggData 4" xfId="571" xr:uid="{00000000-0005-0000-0000-000077020000}"/>
    <cellStyle name="SAPBEXaggData 5" xfId="572" xr:uid="{00000000-0005-0000-0000-000078020000}"/>
    <cellStyle name="SAPBEXaggDataEmph" xfId="573" xr:uid="{00000000-0005-0000-0000-000079020000}"/>
    <cellStyle name="SAPBEXaggDataEmph 2" xfId="574" xr:uid="{00000000-0005-0000-0000-00007A020000}"/>
    <cellStyle name="SAPBEXaggDataEmph 2 2" xfId="575" xr:uid="{00000000-0005-0000-0000-00007B020000}"/>
    <cellStyle name="SAPBEXaggDataEmph 2 3" xfId="576" xr:uid="{00000000-0005-0000-0000-00007C020000}"/>
    <cellStyle name="SAPBEXaggDataEmph 2 4" xfId="577" xr:uid="{00000000-0005-0000-0000-00007D020000}"/>
    <cellStyle name="SAPBEXaggDataEmph 3" xfId="578" xr:uid="{00000000-0005-0000-0000-00007E020000}"/>
    <cellStyle name="SAPBEXaggDataEmph 4" xfId="924" xr:uid="{00000000-0005-0000-0000-00007F020000}"/>
    <cellStyle name="SAPBEXaggItem" xfId="579" xr:uid="{00000000-0005-0000-0000-000080020000}"/>
    <cellStyle name="SAPBEXaggItem 2" xfId="580" xr:uid="{00000000-0005-0000-0000-000081020000}"/>
    <cellStyle name="SAPBEXaggItem 2 2" xfId="581" xr:uid="{00000000-0005-0000-0000-000082020000}"/>
    <cellStyle name="SAPBEXaggItem 2 3" xfId="582" xr:uid="{00000000-0005-0000-0000-000083020000}"/>
    <cellStyle name="SAPBEXaggItem 2 4" xfId="583" xr:uid="{00000000-0005-0000-0000-000084020000}"/>
    <cellStyle name="SAPBEXaggItem 3" xfId="584" xr:uid="{00000000-0005-0000-0000-000085020000}"/>
    <cellStyle name="SAPBEXaggItem 4" xfId="585" xr:uid="{00000000-0005-0000-0000-000086020000}"/>
    <cellStyle name="SAPBEXaggItem 5" xfId="586" xr:uid="{00000000-0005-0000-0000-000087020000}"/>
    <cellStyle name="SAPBEXaggItem 6" xfId="925" xr:uid="{00000000-0005-0000-0000-000088020000}"/>
    <cellStyle name="SAPBEXaggItemX" xfId="587" xr:uid="{00000000-0005-0000-0000-000089020000}"/>
    <cellStyle name="SAPBEXaggItemX 2" xfId="588" xr:uid="{00000000-0005-0000-0000-00008A020000}"/>
    <cellStyle name="SAPBEXaggItemX 2 2" xfId="589" xr:uid="{00000000-0005-0000-0000-00008B020000}"/>
    <cellStyle name="SAPBEXaggItemX 2 3" xfId="590" xr:uid="{00000000-0005-0000-0000-00008C020000}"/>
    <cellStyle name="SAPBEXaggItemX 2 4" xfId="591" xr:uid="{00000000-0005-0000-0000-00008D020000}"/>
    <cellStyle name="SAPBEXaggItemX 3" xfId="592" xr:uid="{00000000-0005-0000-0000-00008E020000}"/>
    <cellStyle name="SAPBEXaggItemX 4" xfId="926" xr:uid="{00000000-0005-0000-0000-00008F020000}"/>
    <cellStyle name="SAPBEXchaText" xfId="593" xr:uid="{00000000-0005-0000-0000-000090020000}"/>
    <cellStyle name="SAPBEXchaText 2" xfId="594" xr:uid="{00000000-0005-0000-0000-000091020000}"/>
    <cellStyle name="SAPBEXchaText 2 2" xfId="595" xr:uid="{00000000-0005-0000-0000-000092020000}"/>
    <cellStyle name="SAPBEXchaText 2 3" xfId="596" xr:uid="{00000000-0005-0000-0000-000093020000}"/>
    <cellStyle name="SAPBEXchaText 3" xfId="597" xr:uid="{00000000-0005-0000-0000-000094020000}"/>
    <cellStyle name="SAPBEXchaText 3 2" xfId="956" xr:uid="{00000000-0005-0000-0000-000095020000}"/>
    <cellStyle name="SAPBEXchaText 4" xfId="598" xr:uid="{00000000-0005-0000-0000-000096020000}"/>
    <cellStyle name="SAPBEXchaText 5" xfId="599" xr:uid="{00000000-0005-0000-0000-000097020000}"/>
    <cellStyle name="SAPBEXchaText 6" xfId="600" xr:uid="{00000000-0005-0000-0000-000098020000}"/>
    <cellStyle name="SAPBEXchaText 7" xfId="927" xr:uid="{00000000-0005-0000-0000-000099020000}"/>
    <cellStyle name="SAPBEXexcBad7" xfId="601" xr:uid="{00000000-0005-0000-0000-00009A020000}"/>
    <cellStyle name="SAPBEXexcBad7 2" xfId="602" xr:uid="{00000000-0005-0000-0000-00009B020000}"/>
    <cellStyle name="SAPBEXexcBad7 2 2" xfId="603" xr:uid="{00000000-0005-0000-0000-00009C020000}"/>
    <cellStyle name="SAPBEXexcBad7 2 3" xfId="604" xr:uid="{00000000-0005-0000-0000-00009D020000}"/>
    <cellStyle name="SAPBEXexcBad7 2 4" xfId="605" xr:uid="{00000000-0005-0000-0000-00009E020000}"/>
    <cellStyle name="SAPBEXexcBad7 3" xfId="606" xr:uid="{00000000-0005-0000-0000-00009F020000}"/>
    <cellStyle name="SAPBEXexcBad8" xfId="607" xr:uid="{00000000-0005-0000-0000-0000A0020000}"/>
    <cellStyle name="SAPBEXexcBad8 2" xfId="608" xr:uid="{00000000-0005-0000-0000-0000A1020000}"/>
    <cellStyle name="SAPBEXexcBad8 2 2" xfId="609" xr:uid="{00000000-0005-0000-0000-0000A2020000}"/>
    <cellStyle name="SAPBEXexcBad8 2 3" xfId="610" xr:uid="{00000000-0005-0000-0000-0000A3020000}"/>
    <cellStyle name="SAPBEXexcBad8 2 4" xfId="611" xr:uid="{00000000-0005-0000-0000-0000A4020000}"/>
    <cellStyle name="SAPBEXexcBad8 3" xfId="612" xr:uid="{00000000-0005-0000-0000-0000A5020000}"/>
    <cellStyle name="SAPBEXexcBad9" xfId="613" xr:uid="{00000000-0005-0000-0000-0000A6020000}"/>
    <cellStyle name="SAPBEXexcBad9 2" xfId="614" xr:uid="{00000000-0005-0000-0000-0000A7020000}"/>
    <cellStyle name="SAPBEXexcBad9 2 2" xfId="615" xr:uid="{00000000-0005-0000-0000-0000A8020000}"/>
    <cellStyle name="SAPBEXexcBad9 2 3" xfId="616" xr:uid="{00000000-0005-0000-0000-0000A9020000}"/>
    <cellStyle name="SAPBEXexcBad9 2 4" xfId="617" xr:uid="{00000000-0005-0000-0000-0000AA020000}"/>
    <cellStyle name="SAPBEXexcBad9 3" xfId="618" xr:uid="{00000000-0005-0000-0000-0000AB020000}"/>
    <cellStyle name="SAPBEXexcCritical4" xfId="619" xr:uid="{00000000-0005-0000-0000-0000AC020000}"/>
    <cellStyle name="SAPBEXexcCritical4 2" xfId="620" xr:uid="{00000000-0005-0000-0000-0000AD020000}"/>
    <cellStyle name="SAPBEXexcCritical4 2 2" xfId="621" xr:uid="{00000000-0005-0000-0000-0000AE020000}"/>
    <cellStyle name="SAPBEXexcCritical4 2 3" xfId="622" xr:uid="{00000000-0005-0000-0000-0000AF020000}"/>
    <cellStyle name="SAPBEXexcCritical4 2 4" xfId="623" xr:uid="{00000000-0005-0000-0000-0000B0020000}"/>
    <cellStyle name="SAPBEXexcCritical4 3" xfId="624" xr:uid="{00000000-0005-0000-0000-0000B1020000}"/>
    <cellStyle name="SAPBEXexcCritical5" xfId="625" xr:uid="{00000000-0005-0000-0000-0000B2020000}"/>
    <cellStyle name="SAPBEXexcCritical5 2" xfId="626" xr:uid="{00000000-0005-0000-0000-0000B3020000}"/>
    <cellStyle name="SAPBEXexcCritical5 2 2" xfId="627" xr:uid="{00000000-0005-0000-0000-0000B4020000}"/>
    <cellStyle name="SAPBEXexcCritical5 2 3" xfId="628" xr:uid="{00000000-0005-0000-0000-0000B5020000}"/>
    <cellStyle name="SAPBEXexcCritical5 2 4" xfId="629" xr:uid="{00000000-0005-0000-0000-0000B6020000}"/>
    <cellStyle name="SAPBEXexcCritical5 3" xfId="630" xr:uid="{00000000-0005-0000-0000-0000B7020000}"/>
    <cellStyle name="SAPBEXexcCritical6" xfId="631" xr:uid="{00000000-0005-0000-0000-0000B8020000}"/>
    <cellStyle name="SAPBEXexcCritical6 2" xfId="632" xr:uid="{00000000-0005-0000-0000-0000B9020000}"/>
    <cellStyle name="SAPBEXexcCritical6 2 2" xfId="633" xr:uid="{00000000-0005-0000-0000-0000BA020000}"/>
    <cellStyle name="SAPBEXexcCritical6 2 3" xfId="634" xr:uid="{00000000-0005-0000-0000-0000BB020000}"/>
    <cellStyle name="SAPBEXexcCritical6 2 4" xfId="635" xr:uid="{00000000-0005-0000-0000-0000BC020000}"/>
    <cellStyle name="SAPBEXexcCritical6 3" xfId="636" xr:uid="{00000000-0005-0000-0000-0000BD020000}"/>
    <cellStyle name="SAPBEXexcGood1" xfId="637" xr:uid="{00000000-0005-0000-0000-0000BE020000}"/>
    <cellStyle name="SAPBEXexcGood1 2" xfId="638" xr:uid="{00000000-0005-0000-0000-0000BF020000}"/>
    <cellStyle name="SAPBEXexcGood1 2 2" xfId="639" xr:uid="{00000000-0005-0000-0000-0000C0020000}"/>
    <cellStyle name="SAPBEXexcGood1 2 3" xfId="640" xr:uid="{00000000-0005-0000-0000-0000C1020000}"/>
    <cellStyle name="SAPBEXexcGood1 2 4" xfId="641" xr:uid="{00000000-0005-0000-0000-0000C2020000}"/>
    <cellStyle name="SAPBEXexcGood1 3" xfId="642" xr:uid="{00000000-0005-0000-0000-0000C3020000}"/>
    <cellStyle name="SAPBEXexcGood2" xfId="643" xr:uid="{00000000-0005-0000-0000-0000C4020000}"/>
    <cellStyle name="SAPBEXexcGood2 2" xfId="644" xr:uid="{00000000-0005-0000-0000-0000C5020000}"/>
    <cellStyle name="SAPBEXexcGood2 2 2" xfId="645" xr:uid="{00000000-0005-0000-0000-0000C6020000}"/>
    <cellStyle name="SAPBEXexcGood2 2 3" xfId="646" xr:uid="{00000000-0005-0000-0000-0000C7020000}"/>
    <cellStyle name="SAPBEXexcGood2 2 4" xfId="647" xr:uid="{00000000-0005-0000-0000-0000C8020000}"/>
    <cellStyle name="SAPBEXexcGood2 3" xfId="648" xr:uid="{00000000-0005-0000-0000-0000C9020000}"/>
    <cellStyle name="SAPBEXexcGood3" xfId="649" xr:uid="{00000000-0005-0000-0000-0000CA020000}"/>
    <cellStyle name="SAPBEXexcGood3 2" xfId="650" xr:uid="{00000000-0005-0000-0000-0000CB020000}"/>
    <cellStyle name="SAPBEXexcGood3 2 2" xfId="651" xr:uid="{00000000-0005-0000-0000-0000CC020000}"/>
    <cellStyle name="SAPBEXexcGood3 2 3" xfId="652" xr:uid="{00000000-0005-0000-0000-0000CD020000}"/>
    <cellStyle name="SAPBEXexcGood3 2 4" xfId="653" xr:uid="{00000000-0005-0000-0000-0000CE020000}"/>
    <cellStyle name="SAPBEXexcGood3 3" xfId="654" xr:uid="{00000000-0005-0000-0000-0000CF020000}"/>
    <cellStyle name="SAPBEXfilterDrill" xfId="655" xr:uid="{00000000-0005-0000-0000-0000D0020000}"/>
    <cellStyle name="SAPBEXfilterDrill 2" xfId="656" xr:uid="{00000000-0005-0000-0000-0000D1020000}"/>
    <cellStyle name="SAPBEXfilterDrill 2 2" xfId="657" xr:uid="{00000000-0005-0000-0000-0000D2020000}"/>
    <cellStyle name="SAPBEXfilterDrill 2 3" xfId="658" xr:uid="{00000000-0005-0000-0000-0000D3020000}"/>
    <cellStyle name="SAPBEXfilterDrill 3" xfId="659" xr:uid="{00000000-0005-0000-0000-0000D4020000}"/>
    <cellStyle name="SAPBEXfilterItem" xfId="660" xr:uid="{00000000-0005-0000-0000-0000D5020000}"/>
    <cellStyle name="SAPBEXfilterItem 2" xfId="661" xr:uid="{00000000-0005-0000-0000-0000D6020000}"/>
    <cellStyle name="SAPBEXfilterItem 2 2" xfId="662" xr:uid="{00000000-0005-0000-0000-0000D7020000}"/>
    <cellStyle name="SAPBEXfilterItem 2 3" xfId="663" xr:uid="{00000000-0005-0000-0000-0000D8020000}"/>
    <cellStyle name="SAPBEXfilterItem 3" xfId="664" xr:uid="{00000000-0005-0000-0000-0000D9020000}"/>
    <cellStyle name="SAPBEXfilterItem 4" xfId="665" xr:uid="{00000000-0005-0000-0000-0000DA020000}"/>
    <cellStyle name="SAPBEXfilterItem 5" xfId="666" xr:uid="{00000000-0005-0000-0000-0000DB020000}"/>
    <cellStyle name="SAPBEXfilterText" xfId="667" xr:uid="{00000000-0005-0000-0000-0000DC020000}"/>
    <cellStyle name="SAPBEXfilterText 2" xfId="668" xr:uid="{00000000-0005-0000-0000-0000DD020000}"/>
    <cellStyle name="SAPBEXfilterText 2 2" xfId="669" xr:uid="{00000000-0005-0000-0000-0000DE020000}"/>
    <cellStyle name="SAPBEXfilterText 2 3" xfId="670" xr:uid="{00000000-0005-0000-0000-0000DF020000}"/>
    <cellStyle name="SAPBEXfilterText 3" xfId="671" xr:uid="{00000000-0005-0000-0000-0000E0020000}"/>
    <cellStyle name="SAPBEXfilterText 4" xfId="672" xr:uid="{00000000-0005-0000-0000-0000E1020000}"/>
    <cellStyle name="SAPBEXfilterText 5" xfId="673" xr:uid="{00000000-0005-0000-0000-0000E2020000}"/>
    <cellStyle name="SAPBEXfilterText 6" xfId="674" xr:uid="{00000000-0005-0000-0000-0000E3020000}"/>
    <cellStyle name="SAPBEXfilterText 7" xfId="675" xr:uid="{00000000-0005-0000-0000-0000E4020000}"/>
    <cellStyle name="SAPBEXfilterText 8" xfId="928" xr:uid="{00000000-0005-0000-0000-0000E5020000}"/>
    <cellStyle name="SAPBEXformats" xfId="676" xr:uid="{00000000-0005-0000-0000-0000E6020000}"/>
    <cellStyle name="SAPBEXformats 2" xfId="677" xr:uid="{00000000-0005-0000-0000-0000E7020000}"/>
    <cellStyle name="SAPBEXformats 2 2" xfId="678" xr:uid="{00000000-0005-0000-0000-0000E8020000}"/>
    <cellStyle name="SAPBEXformats 2 3" xfId="679" xr:uid="{00000000-0005-0000-0000-0000E9020000}"/>
    <cellStyle name="SAPBEXformats 2 4" xfId="680" xr:uid="{00000000-0005-0000-0000-0000EA020000}"/>
    <cellStyle name="SAPBEXformats 3" xfId="681" xr:uid="{00000000-0005-0000-0000-0000EB020000}"/>
    <cellStyle name="SAPBEXheaderItem" xfId="682" xr:uid="{00000000-0005-0000-0000-0000EC020000}"/>
    <cellStyle name="SAPBEXheaderItem 2" xfId="683" xr:uid="{00000000-0005-0000-0000-0000ED020000}"/>
    <cellStyle name="SAPBEXheaderItem 2 2" xfId="684" xr:uid="{00000000-0005-0000-0000-0000EE020000}"/>
    <cellStyle name="SAPBEXheaderItem 2 3" xfId="685" xr:uid="{00000000-0005-0000-0000-0000EF020000}"/>
    <cellStyle name="SAPBEXheaderItem 3" xfId="686" xr:uid="{00000000-0005-0000-0000-0000F0020000}"/>
    <cellStyle name="SAPBEXheaderItem 4" xfId="687" xr:uid="{00000000-0005-0000-0000-0000F1020000}"/>
    <cellStyle name="SAPBEXheaderItem 5" xfId="688" xr:uid="{00000000-0005-0000-0000-0000F2020000}"/>
    <cellStyle name="SAPBEXheaderItem 6" xfId="689" xr:uid="{00000000-0005-0000-0000-0000F3020000}"/>
    <cellStyle name="SAPBEXheaderItem 7" xfId="690" xr:uid="{00000000-0005-0000-0000-0000F4020000}"/>
    <cellStyle name="SAPBEXheaderText" xfId="691" xr:uid="{00000000-0005-0000-0000-0000F5020000}"/>
    <cellStyle name="SAPBEXheaderText 2" xfId="692" xr:uid="{00000000-0005-0000-0000-0000F6020000}"/>
    <cellStyle name="SAPBEXheaderText 2 2" xfId="693" xr:uid="{00000000-0005-0000-0000-0000F7020000}"/>
    <cellStyle name="SAPBEXheaderText 2 3" xfId="694" xr:uid="{00000000-0005-0000-0000-0000F8020000}"/>
    <cellStyle name="SAPBEXheaderText 3" xfId="695" xr:uid="{00000000-0005-0000-0000-0000F9020000}"/>
    <cellStyle name="SAPBEXheaderText 4" xfId="696" xr:uid="{00000000-0005-0000-0000-0000FA020000}"/>
    <cellStyle name="SAPBEXheaderText 5" xfId="697" xr:uid="{00000000-0005-0000-0000-0000FB020000}"/>
    <cellStyle name="SAPBEXheaderText 6" xfId="698" xr:uid="{00000000-0005-0000-0000-0000FC020000}"/>
    <cellStyle name="SAPBEXheaderText 7" xfId="699" xr:uid="{00000000-0005-0000-0000-0000FD020000}"/>
    <cellStyle name="SAPBEXheaderText 8" xfId="929" xr:uid="{00000000-0005-0000-0000-0000FE020000}"/>
    <cellStyle name="SAPBEXHLevel0" xfId="700" xr:uid="{00000000-0005-0000-0000-0000FF020000}"/>
    <cellStyle name="SAPBEXHLevel0 2" xfId="701" xr:uid="{00000000-0005-0000-0000-000000030000}"/>
    <cellStyle name="SAPBEXHLevel0 2 2" xfId="702" xr:uid="{00000000-0005-0000-0000-000001030000}"/>
    <cellStyle name="SAPBEXHLevel0 2 2 2" xfId="703" xr:uid="{00000000-0005-0000-0000-000002030000}"/>
    <cellStyle name="SAPBEXHLevel0 2 3" xfId="704" xr:uid="{00000000-0005-0000-0000-000003030000}"/>
    <cellStyle name="SAPBEXHLevel0 3" xfId="705" xr:uid="{00000000-0005-0000-0000-000004030000}"/>
    <cellStyle name="SAPBEXHLevel0 3 2" xfId="706" xr:uid="{00000000-0005-0000-0000-000005030000}"/>
    <cellStyle name="SAPBEXHLevel0 4" xfId="707" xr:uid="{00000000-0005-0000-0000-000006030000}"/>
    <cellStyle name="SAPBEXHLevel0 5" xfId="708" xr:uid="{00000000-0005-0000-0000-000007030000}"/>
    <cellStyle name="SAPBEXHLevel0X" xfId="709" xr:uid="{00000000-0005-0000-0000-000008030000}"/>
    <cellStyle name="SAPBEXHLevel0X 2" xfId="710" xr:uid="{00000000-0005-0000-0000-000009030000}"/>
    <cellStyle name="SAPBEXHLevel0X 2 2" xfId="711" xr:uid="{00000000-0005-0000-0000-00000A030000}"/>
    <cellStyle name="SAPBEXHLevel0X 2 2 2" xfId="712" xr:uid="{00000000-0005-0000-0000-00000B030000}"/>
    <cellStyle name="SAPBEXHLevel0X 2 3" xfId="713" xr:uid="{00000000-0005-0000-0000-00000C030000}"/>
    <cellStyle name="SAPBEXHLevel0X 2 4" xfId="714" xr:uid="{00000000-0005-0000-0000-00000D030000}"/>
    <cellStyle name="SAPBEXHLevel0X 3" xfId="715" xr:uid="{00000000-0005-0000-0000-00000E030000}"/>
    <cellStyle name="SAPBEXHLevel0X 4" xfId="716" xr:uid="{00000000-0005-0000-0000-00000F030000}"/>
    <cellStyle name="SAPBEXHLevel0X 5" xfId="717" xr:uid="{00000000-0005-0000-0000-000010030000}"/>
    <cellStyle name="SAPBEXHLevel0X 6" xfId="718" xr:uid="{00000000-0005-0000-0000-000011030000}"/>
    <cellStyle name="SAPBEXHLevel0X 7" xfId="719" xr:uid="{00000000-0005-0000-0000-000012030000}"/>
    <cellStyle name="SAPBEXHLevel0X 8" xfId="930" xr:uid="{00000000-0005-0000-0000-000013030000}"/>
    <cellStyle name="SAPBEXHLevel1" xfId="720" xr:uid="{00000000-0005-0000-0000-000014030000}"/>
    <cellStyle name="SAPBEXHLevel1 2" xfId="721" xr:uid="{00000000-0005-0000-0000-000015030000}"/>
    <cellStyle name="SAPBEXHLevel1 2 2" xfId="722" xr:uid="{00000000-0005-0000-0000-000016030000}"/>
    <cellStyle name="SAPBEXHLevel1 2 2 2" xfId="723" xr:uid="{00000000-0005-0000-0000-000017030000}"/>
    <cellStyle name="SAPBEXHLevel1 3" xfId="724" xr:uid="{00000000-0005-0000-0000-000018030000}"/>
    <cellStyle name="SAPBEXHLevel1 3 2" xfId="725" xr:uid="{00000000-0005-0000-0000-000019030000}"/>
    <cellStyle name="SAPBEXHLevel1 3 3" xfId="957" xr:uid="{00000000-0005-0000-0000-00001A030000}"/>
    <cellStyle name="SAPBEXHLevel1 4" xfId="726" xr:uid="{00000000-0005-0000-0000-00001B030000}"/>
    <cellStyle name="SAPBEXHLevel1 5" xfId="727" xr:uid="{00000000-0005-0000-0000-00001C030000}"/>
    <cellStyle name="SAPBEXHLevel1X" xfId="728" xr:uid="{00000000-0005-0000-0000-00001D030000}"/>
    <cellStyle name="SAPBEXHLevel1X 2" xfId="729" xr:uid="{00000000-0005-0000-0000-00001E030000}"/>
    <cellStyle name="SAPBEXHLevel1X 2 2" xfId="730" xr:uid="{00000000-0005-0000-0000-00001F030000}"/>
    <cellStyle name="SAPBEXHLevel1X 2 2 2" xfId="731" xr:uid="{00000000-0005-0000-0000-000020030000}"/>
    <cellStyle name="SAPBEXHLevel1X 2 3" xfId="732" xr:uid="{00000000-0005-0000-0000-000021030000}"/>
    <cellStyle name="SAPBEXHLevel1X 2 4" xfId="733" xr:uid="{00000000-0005-0000-0000-000022030000}"/>
    <cellStyle name="SAPBEXHLevel1X 3" xfId="734" xr:uid="{00000000-0005-0000-0000-000023030000}"/>
    <cellStyle name="SAPBEXHLevel1X 4" xfId="735" xr:uid="{00000000-0005-0000-0000-000024030000}"/>
    <cellStyle name="SAPBEXHLevel1X 5" xfId="736" xr:uid="{00000000-0005-0000-0000-000025030000}"/>
    <cellStyle name="SAPBEXHLevel1X 6" xfId="737" xr:uid="{00000000-0005-0000-0000-000026030000}"/>
    <cellStyle name="SAPBEXHLevel1X 7" xfId="738" xr:uid="{00000000-0005-0000-0000-000027030000}"/>
    <cellStyle name="SAPBEXHLevel1X 8" xfId="931" xr:uid="{00000000-0005-0000-0000-000028030000}"/>
    <cellStyle name="SAPBEXHLevel2" xfId="739" xr:uid="{00000000-0005-0000-0000-000029030000}"/>
    <cellStyle name="SAPBEXHLevel2 2" xfId="740" xr:uid="{00000000-0005-0000-0000-00002A030000}"/>
    <cellStyle name="SAPBEXHLevel2 2 2" xfId="741" xr:uid="{00000000-0005-0000-0000-00002B030000}"/>
    <cellStyle name="SAPBEXHLevel2 2 2 2" xfId="742" xr:uid="{00000000-0005-0000-0000-00002C030000}"/>
    <cellStyle name="SAPBEXHLevel2 3" xfId="743" xr:uid="{00000000-0005-0000-0000-00002D030000}"/>
    <cellStyle name="SAPBEXHLevel2 3 2" xfId="744" xr:uid="{00000000-0005-0000-0000-00002E030000}"/>
    <cellStyle name="SAPBEXHLevel2 3 3" xfId="958" xr:uid="{00000000-0005-0000-0000-00002F030000}"/>
    <cellStyle name="SAPBEXHLevel2 4" xfId="745" xr:uid="{00000000-0005-0000-0000-000030030000}"/>
    <cellStyle name="SAPBEXHLevel2 5" xfId="746" xr:uid="{00000000-0005-0000-0000-000031030000}"/>
    <cellStyle name="SAPBEXHLevel2X" xfId="747" xr:uid="{00000000-0005-0000-0000-000032030000}"/>
    <cellStyle name="SAPBEXHLevel2X 2" xfId="748" xr:uid="{00000000-0005-0000-0000-000033030000}"/>
    <cellStyle name="SAPBEXHLevel2X 2 2" xfId="749" xr:uid="{00000000-0005-0000-0000-000034030000}"/>
    <cellStyle name="SAPBEXHLevel2X 2 2 2" xfId="750" xr:uid="{00000000-0005-0000-0000-000035030000}"/>
    <cellStyle name="SAPBEXHLevel2X 2 3" xfId="751" xr:uid="{00000000-0005-0000-0000-000036030000}"/>
    <cellStyle name="SAPBEXHLevel2X 2 4" xfId="752" xr:uid="{00000000-0005-0000-0000-000037030000}"/>
    <cellStyle name="SAPBEXHLevel2X 3" xfId="753" xr:uid="{00000000-0005-0000-0000-000038030000}"/>
    <cellStyle name="SAPBEXHLevel2X 4" xfId="754" xr:uid="{00000000-0005-0000-0000-000039030000}"/>
    <cellStyle name="SAPBEXHLevel2X 5" xfId="755" xr:uid="{00000000-0005-0000-0000-00003A030000}"/>
    <cellStyle name="SAPBEXHLevel2X 6" xfId="756" xr:uid="{00000000-0005-0000-0000-00003B030000}"/>
    <cellStyle name="SAPBEXHLevel2X 7" xfId="757" xr:uid="{00000000-0005-0000-0000-00003C030000}"/>
    <cellStyle name="SAPBEXHLevel2X 8" xfId="932" xr:uid="{00000000-0005-0000-0000-00003D030000}"/>
    <cellStyle name="SAPBEXHLevel3" xfId="758" xr:uid="{00000000-0005-0000-0000-00003E030000}"/>
    <cellStyle name="SAPBEXHLevel3 2" xfId="759" xr:uid="{00000000-0005-0000-0000-00003F030000}"/>
    <cellStyle name="SAPBEXHLevel3 2 2" xfId="760" xr:uid="{00000000-0005-0000-0000-000040030000}"/>
    <cellStyle name="SAPBEXHLevel3 2 2 2" xfId="761" xr:uid="{00000000-0005-0000-0000-000041030000}"/>
    <cellStyle name="SAPBEXHLevel3 2 3" xfId="934" xr:uid="{00000000-0005-0000-0000-000042030000}"/>
    <cellStyle name="SAPBEXHLevel3 3" xfId="762" xr:uid="{00000000-0005-0000-0000-000043030000}"/>
    <cellStyle name="SAPBEXHLevel3 3 2" xfId="763" xr:uid="{00000000-0005-0000-0000-000044030000}"/>
    <cellStyle name="SAPBEXHLevel3 4" xfId="764" xr:uid="{00000000-0005-0000-0000-000045030000}"/>
    <cellStyle name="SAPBEXHLevel3 4 2" xfId="959" xr:uid="{00000000-0005-0000-0000-000046030000}"/>
    <cellStyle name="SAPBEXHLevel3 5" xfId="765" xr:uid="{00000000-0005-0000-0000-000047030000}"/>
    <cellStyle name="SAPBEXHLevel3 6" xfId="933" xr:uid="{00000000-0005-0000-0000-000048030000}"/>
    <cellStyle name="SAPBEXHLevel3X" xfId="766" xr:uid="{00000000-0005-0000-0000-000049030000}"/>
    <cellStyle name="SAPBEXHLevel3X 2" xfId="767" xr:uid="{00000000-0005-0000-0000-00004A030000}"/>
    <cellStyle name="SAPBEXHLevel3X 2 2" xfId="768" xr:uid="{00000000-0005-0000-0000-00004B030000}"/>
    <cellStyle name="SAPBEXHLevel3X 2 2 2" xfId="769" xr:uid="{00000000-0005-0000-0000-00004C030000}"/>
    <cellStyle name="SAPBEXHLevel3X 2 3" xfId="770" xr:uid="{00000000-0005-0000-0000-00004D030000}"/>
    <cellStyle name="SAPBEXHLevel3X 2 4" xfId="771" xr:uid="{00000000-0005-0000-0000-00004E030000}"/>
    <cellStyle name="SAPBEXHLevel3X 3" xfId="772" xr:uid="{00000000-0005-0000-0000-00004F030000}"/>
    <cellStyle name="SAPBEXHLevel3X 4" xfId="773" xr:uid="{00000000-0005-0000-0000-000050030000}"/>
    <cellStyle name="SAPBEXHLevel3X 5" xfId="774" xr:uid="{00000000-0005-0000-0000-000051030000}"/>
    <cellStyle name="SAPBEXHLevel3X 6" xfId="775" xr:uid="{00000000-0005-0000-0000-000052030000}"/>
    <cellStyle name="SAPBEXHLevel3X 7" xfId="776" xr:uid="{00000000-0005-0000-0000-000053030000}"/>
    <cellStyle name="SAPBEXHLevel3X 8" xfId="935" xr:uid="{00000000-0005-0000-0000-000054030000}"/>
    <cellStyle name="SAPBEXinputData" xfId="777" xr:uid="{00000000-0005-0000-0000-000055030000}"/>
    <cellStyle name="SAPBEXinputData 2" xfId="778" xr:uid="{00000000-0005-0000-0000-000056030000}"/>
    <cellStyle name="SAPBEXinputData 2 2" xfId="779" xr:uid="{00000000-0005-0000-0000-000057030000}"/>
    <cellStyle name="SAPBEXinputData 2 3" xfId="780" xr:uid="{00000000-0005-0000-0000-000058030000}"/>
    <cellStyle name="SAPBEXinputData 3" xfId="781" xr:uid="{00000000-0005-0000-0000-000059030000}"/>
    <cellStyle name="SAPBEXinputData 4" xfId="782" xr:uid="{00000000-0005-0000-0000-00005A030000}"/>
    <cellStyle name="SAPBEXinputData 5" xfId="783" xr:uid="{00000000-0005-0000-0000-00005B030000}"/>
    <cellStyle name="SAPBEXinputData 6" xfId="784" xr:uid="{00000000-0005-0000-0000-00005C030000}"/>
    <cellStyle name="SAPBEXinputData 7" xfId="785" xr:uid="{00000000-0005-0000-0000-00005D030000}"/>
    <cellStyle name="SAPBEXinputData 8" xfId="936" xr:uid="{00000000-0005-0000-0000-00005E030000}"/>
    <cellStyle name="SAPBEXItemHeader" xfId="786" xr:uid="{00000000-0005-0000-0000-00005F030000}"/>
    <cellStyle name="SAPBEXresData" xfId="787" xr:uid="{00000000-0005-0000-0000-000060030000}"/>
    <cellStyle name="SAPBEXresData 2" xfId="788" xr:uid="{00000000-0005-0000-0000-000061030000}"/>
    <cellStyle name="SAPBEXresData 2 2" xfId="789" xr:uid="{00000000-0005-0000-0000-000062030000}"/>
    <cellStyle name="SAPBEXresData 2 3" xfId="790" xr:uid="{00000000-0005-0000-0000-000063030000}"/>
    <cellStyle name="SAPBEXresData 2 4" xfId="791" xr:uid="{00000000-0005-0000-0000-000064030000}"/>
    <cellStyle name="SAPBEXresData 3" xfId="792" xr:uid="{00000000-0005-0000-0000-000065030000}"/>
    <cellStyle name="SAPBEXresData 4" xfId="937" xr:uid="{00000000-0005-0000-0000-000066030000}"/>
    <cellStyle name="SAPBEXresDataEmph" xfId="793" xr:uid="{00000000-0005-0000-0000-000067030000}"/>
    <cellStyle name="SAPBEXresDataEmph 2" xfId="794" xr:uid="{00000000-0005-0000-0000-000068030000}"/>
    <cellStyle name="SAPBEXresDataEmph 2 2" xfId="795" xr:uid="{00000000-0005-0000-0000-000069030000}"/>
    <cellStyle name="SAPBEXresDataEmph 2 3" xfId="796" xr:uid="{00000000-0005-0000-0000-00006A030000}"/>
    <cellStyle name="SAPBEXresDataEmph 2 4" xfId="797" xr:uid="{00000000-0005-0000-0000-00006B030000}"/>
    <cellStyle name="SAPBEXresDataEmph 3" xfId="798" xr:uid="{00000000-0005-0000-0000-00006C030000}"/>
    <cellStyle name="SAPBEXresDataEmph 4" xfId="938" xr:uid="{00000000-0005-0000-0000-00006D030000}"/>
    <cellStyle name="SAPBEXresItem" xfId="799" xr:uid="{00000000-0005-0000-0000-00006E030000}"/>
    <cellStyle name="SAPBEXresItem 2" xfId="800" xr:uid="{00000000-0005-0000-0000-00006F030000}"/>
    <cellStyle name="SAPBEXresItem 2 2" xfId="801" xr:uid="{00000000-0005-0000-0000-000070030000}"/>
    <cellStyle name="SAPBEXresItem 2 3" xfId="802" xr:uid="{00000000-0005-0000-0000-000071030000}"/>
    <cellStyle name="SAPBEXresItem 2 4" xfId="803" xr:uid="{00000000-0005-0000-0000-000072030000}"/>
    <cellStyle name="SAPBEXresItem 3" xfId="804" xr:uid="{00000000-0005-0000-0000-000073030000}"/>
    <cellStyle name="SAPBEXresItem 4" xfId="939" xr:uid="{00000000-0005-0000-0000-000074030000}"/>
    <cellStyle name="SAPBEXresItemX" xfId="805" xr:uid="{00000000-0005-0000-0000-000075030000}"/>
    <cellStyle name="SAPBEXresItemX 2" xfId="806" xr:uid="{00000000-0005-0000-0000-000076030000}"/>
    <cellStyle name="SAPBEXresItemX 2 2" xfId="807" xr:uid="{00000000-0005-0000-0000-000077030000}"/>
    <cellStyle name="SAPBEXresItemX 2 3" xfId="808" xr:uid="{00000000-0005-0000-0000-000078030000}"/>
    <cellStyle name="SAPBEXresItemX 2 4" xfId="809" xr:uid="{00000000-0005-0000-0000-000079030000}"/>
    <cellStyle name="SAPBEXresItemX 3" xfId="810" xr:uid="{00000000-0005-0000-0000-00007A030000}"/>
    <cellStyle name="SAPBEXresItemX 4" xfId="940" xr:uid="{00000000-0005-0000-0000-00007B030000}"/>
    <cellStyle name="SAPBEXstdData" xfId="811" xr:uid="{00000000-0005-0000-0000-00007C030000}"/>
    <cellStyle name="SAPBEXstdData 2" xfId="812" xr:uid="{00000000-0005-0000-0000-00007D030000}"/>
    <cellStyle name="SAPBEXstdData 2 2" xfId="813" xr:uid="{00000000-0005-0000-0000-00007E030000}"/>
    <cellStyle name="SAPBEXstdData 2 2 2" xfId="942" xr:uid="{00000000-0005-0000-0000-00007F030000}"/>
    <cellStyle name="SAPBEXstdData 2 3" xfId="941" xr:uid="{00000000-0005-0000-0000-000080030000}"/>
    <cellStyle name="SAPBEXstdData 3" xfId="814" xr:uid="{00000000-0005-0000-0000-000081030000}"/>
    <cellStyle name="SAPBEXstdData 4" xfId="815" xr:uid="{00000000-0005-0000-0000-000082030000}"/>
    <cellStyle name="SAPBEXstdData 5" xfId="816" xr:uid="{00000000-0005-0000-0000-000083030000}"/>
    <cellStyle name="SAPBEXstdData_2009 g _150609" xfId="817" xr:uid="{00000000-0005-0000-0000-000084030000}"/>
    <cellStyle name="SAPBEXstdDataEmph" xfId="818" xr:uid="{00000000-0005-0000-0000-000085030000}"/>
    <cellStyle name="SAPBEXstdDataEmph 2" xfId="819" xr:uid="{00000000-0005-0000-0000-000086030000}"/>
    <cellStyle name="SAPBEXstdDataEmph 2 2" xfId="820" xr:uid="{00000000-0005-0000-0000-000087030000}"/>
    <cellStyle name="SAPBEXstdDataEmph 2 3" xfId="821" xr:uid="{00000000-0005-0000-0000-000088030000}"/>
    <cellStyle name="SAPBEXstdDataEmph 2 4" xfId="822" xr:uid="{00000000-0005-0000-0000-000089030000}"/>
    <cellStyle name="SAPBEXstdDataEmph 3" xfId="823" xr:uid="{00000000-0005-0000-0000-00008A030000}"/>
    <cellStyle name="SAPBEXstdItem" xfId="824" xr:uid="{00000000-0005-0000-0000-00008B030000}"/>
    <cellStyle name="SAPBEXstdItem 2" xfId="825" xr:uid="{00000000-0005-0000-0000-00008C030000}"/>
    <cellStyle name="SAPBEXstdItem 2 2" xfId="826" xr:uid="{00000000-0005-0000-0000-00008D030000}"/>
    <cellStyle name="SAPBEXstdItem 2 3" xfId="827" xr:uid="{00000000-0005-0000-0000-00008E030000}"/>
    <cellStyle name="SAPBEXstdItem 2 4" xfId="828" xr:uid="{00000000-0005-0000-0000-00008F030000}"/>
    <cellStyle name="SAPBEXstdItem 3" xfId="829" xr:uid="{00000000-0005-0000-0000-000090030000}"/>
    <cellStyle name="SAPBEXstdItem 3 2" xfId="830" xr:uid="{00000000-0005-0000-0000-000091030000}"/>
    <cellStyle name="SAPBEXstdItem 3 3" xfId="960" xr:uid="{00000000-0005-0000-0000-000092030000}"/>
    <cellStyle name="SAPBEXstdItem 4" xfId="831" xr:uid="{00000000-0005-0000-0000-000093030000}"/>
    <cellStyle name="SAPBEXstdItem 5" xfId="832" xr:uid="{00000000-0005-0000-0000-000094030000}"/>
    <cellStyle name="SAPBEXstdItem 6" xfId="943" xr:uid="{00000000-0005-0000-0000-000095030000}"/>
    <cellStyle name="SAPBEXstdItem_FMLikp03_081208_15_aprrez" xfId="833" xr:uid="{00000000-0005-0000-0000-000096030000}"/>
    <cellStyle name="SAPBEXstdItemX" xfId="834" xr:uid="{00000000-0005-0000-0000-000097030000}"/>
    <cellStyle name="SAPBEXstdItemX 2" xfId="835" xr:uid="{00000000-0005-0000-0000-000098030000}"/>
    <cellStyle name="SAPBEXstdItemX 2 2" xfId="836" xr:uid="{00000000-0005-0000-0000-000099030000}"/>
    <cellStyle name="SAPBEXstdItemX 2 3" xfId="837" xr:uid="{00000000-0005-0000-0000-00009A030000}"/>
    <cellStyle name="SAPBEXstdItemX 2 4" xfId="838" xr:uid="{00000000-0005-0000-0000-00009B030000}"/>
    <cellStyle name="SAPBEXstdItemX 3" xfId="839" xr:uid="{00000000-0005-0000-0000-00009C030000}"/>
    <cellStyle name="SAPBEXstdItemX 4" xfId="944" xr:uid="{00000000-0005-0000-0000-00009D030000}"/>
    <cellStyle name="SAPBEXtitle" xfId="840" xr:uid="{00000000-0005-0000-0000-00009E030000}"/>
    <cellStyle name="SAPBEXtitle 2" xfId="841" xr:uid="{00000000-0005-0000-0000-00009F030000}"/>
    <cellStyle name="SAPBEXtitle 2 2" xfId="842" xr:uid="{00000000-0005-0000-0000-0000A0030000}"/>
    <cellStyle name="SAPBEXtitle 2 3" xfId="843" xr:uid="{00000000-0005-0000-0000-0000A1030000}"/>
    <cellStyle name="SAPBEXtitle 3" xfId="844" xr:uid="{00000000-0005-0000-0000-0000A2030000}"/>
    <cellStyle name="SAPBEXtitle 4" xfId="845" xr:uid="{00000000-0005-0000-0000-0000A3030000}"/>
    <cellStyle name="SAPBEXtitle 5" xfId="846" xr:uid="{00000000-0005-0000-0000-0000A4030000}"/>
    <cellStyle name="SAPBEXtitle 6" xfId="847" xr:uid="{00000000-0005-0000-0000-0000A5030000}"/>
    <cellStyle name="SAPBEXtitle 7" xfId="848" xr:uid="{00000000-0005-0000-0000-0000A6030000}"/>
    <cellStyle name="SAPBEXunassignedItem" xfId="849" xr:uid="{00000000-0005-0000-0000-0000A7030000}"/>
    <cellStyle name="SAPBEXundefined" xfId="850" xr:uid="{00000000-0005-0000-0000-0000A8030000}"/>
    <cellStyle name="SAPBEXundefined 2" xfId="851" xr:uid="{00000000-0005-0000-0000-0000A9030000}"/>
    <cellStyle name="SAPBEXundefined 2 2" xfId="852" xr:uid="{00000000-0005-0000-0000-0000AA030000}"/>
    <cellStyle name="SAPBEXundefined 2 3" xfId="853" xr:uid="{00000000-0005-0000-0000-0000AB030000}"/>
    <cellStyle name="SAPBEXundefined 2 4" xfId="854" xr:uid="{00000000-0005-0000-0000-0000AC030000}"/>
    <cellStyle name="SAPBEXundefined 3" xfId="855" xr:uid="{00000000-0005-0000-0000-0000AD030000}"/>
    <cellStyle name="SAPBEXundefined 4" xfId="856" xr:uid="{00000000-0005-0000-0000-0000AE030000}"/>
    <cellStyle name="SAPBEXundefined 5" xfId="857" xr:uid="{00000000-0005-0000-0000-0000AF030000}"/>
    <cellStyle name="Sheet Title" xfId="858" xr:uid="{00000000-0005-0000-0000-0000B0030000}"/>
    <cellStyle name="Skaitli" xfId="859" xr:uid="{00000000-0005-0000-0000-0000B1030000}"/>
    <cellStyle name="Skaitli,0" xfId="860" xr:uid="{00000000-0005-0000-0000-0000B2030000}"/>
    <cellStyle name="Slikts 2" xfId="945" xr:uid="{00000000-0005-0000-0000-0000B3030000}"/>
    <cellStyle name="Stils 1" xfId="861" xr:uid="{00000000-0005-0000-0000-0000B4030000}"/>
    <cellStyle name="Style 1" xfId="862" xr:uid="{00000000-0005-0000-0000-0000B5030000}"/>
    <cellStyle name="Title 2" xfId="863" xr:uid="{00000000-0005-0000-0000-0000B6030000}"/>
    <cellStyle name="Title 2 2" xfId="864" xr:uid="{00000000-0005-0000-0000-0000B7030000}"/>
    <cellStyle name="Title 2 3" xfId="865" xr:uid="{00000000-0005-0000-0000-0000B8030000}"/>
    <cellStyle name="Total 2" xfId="866" xr:uid="{00000000-0005-0000-0000-0000B9030000}"/>
    <cellStyle name="Total 2 2" xfId="867" xr:uid="{00000000-0005-0000-0000-0000BA030000}"/>
    <cellStyle name="V?st." xfId="868" xr:uid="{00000000-0005-0000-0000-0000BB030000}"/>
    <cellStyle name="V?st. 2" xfId="869" xr:uid="{00000000-0005-0000-0000-0000BC030000}"/>
    <cellStyle name="V?st. 3" xfId="870" xr:uid="{00000000-0005-0000-0000-0000BD030000}"/>
    <cellStyle name="Væst." xfId="871" xr:uid="{00000000-0005-0000-0000-0000BE030000}"/>
    <cellStyle name="Vęst." xfId="873" xr:uid="{00000000-0005-0000-0000-0000BF030000}"/>
    <cellStyle name="Vēst." xfId="872" xr:uid="{00000000-0005-0000-0000-0000C0030000}"/>
    <cellStyle name="Vēst. 2" xfId="874" xr:uid="{00000000-0005-0000-0000-0000C1030000}"/>
    <cellStyle name="Virsraksts 1 2" xfId="946" xr:uid="{00000000-0005-0000-0000-0000C2030000}"/>
    <cellStyle name="Virsraksts 2 2" xfId="947" xr:uid="{00000000-0005-0000-0000-0000C3030000}"/>
    <cellStyle name="Virsraksts 3 2" xfId="950" xr:uid="{00000000-0005-0000-0000-0000C4030000}"/>
    <cellStyle name="Virsraksts 3 3" xfId="948" xr:uid="{00000000-0005-0000-0000-0000C5030000}"/>
    <cellStyle name="Virsraksts 4 2" xfId="949" xr:uid="{00000000-0005-0000-0000-0000C6030000}"/>
    <cellStyle name="Warning Text 2" xfId="875" xr:uid="{00000000-0005-0000-0000-0000C7030000}"/>
    <cellStyle name="Warning Text 2 2" xfId="876" xr:uid="{00000000-0005-0000-0000-0000C8030000}"/>
    <cellStyle name="Warning Text 2 3" xfId="877" xr:uid="{00000000-0005-0000-0000-0000C9030000}"/>
    <cellStyle name="Warning Text 3" xfId="878" xr:uid="{00000000-0005-0000-0000-0000CA030000}"/>
  </cellStyles>
  <dxfs count="0"/>
  <tableStyles count="0" defaultTableStyle="TableStyleMedium9" defaultPivotStyle="PivotStyleLight16"/>
  <colors>
    <mruColors>
      <color rgb="FF99FF99"/>
      <color rgb="FFFFFF99"/>
      <color rgb="FFCCFF99"/>
      <color rgb="FF0000FF"/>
      <color rgb="FF009900"/>
      <color rgb="FFFFCC66"/>
      <color rgb="FF33CC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142"/>
  <sheetViews>
    <sheetView tabSelected="1" zoomScaleNormal="100" workbookViewId="0">
      <selection activeCell="B14" sqref="B14"/>
    </sheetView>
  </sheetViews>
  <sheetFormatPr defaultRowHeight="12.75"/>
  <cols>
    <col min="2" max="2" width="22.140625" customWidth="1"/>
    <col min="3" max="15" width="12.7109375" customWidth="1"/>
    <col min="16" max="16" width="7.140625" customWidth="1"/>
    <col min="17" max="17" width="17.5703125" customWidth="1"/>
    <col min="18" max="20" width="12.7109375" customWidth="1"/>
    <col min="22" max="22" width="20.42578125" customWidth="1"/>
  </cols>
  <sheetData>
    <row r="2" spans="1:19" ht="20.25">
      <c r="B2" s="121" t="s">
        <v>241</v>
      </c>
    </row>
    <row r="3" spans="1:19">
      <c r="L3" s="428"/>
    </row>
    <row r="4" spans="1:19" ht="38.25" customHeight="1">
      <c r="B4" s="454" t="s">
        <v>181</v>
      </c>
      <c r="C4" s="455"/>
      <c r="D4" s="445"/>
      <c r="E4" s="456" t="s">
        <v>186</v>
      </c>
      <c r="F4" s="457"/>
      <c r="H4" s="441"/>
      <c r="I4" s="445"/>
      <c r="J4" s="445"/>
      <c r="K4" s="123" t="s">
        <v>191</v>
      </c>
      <c r="M4" s="125"/>
      <c r="N4" s="125"/>
    </row>
    <row r="5" spans="1:19" ht="15.75">
      <c r="B5" s="458" t="s">
        <v>125</v>
      </c>
      <c r="C5" s="459"/>
      <c r="D5" s="460"/>
      <c r="E5" s="461">
        <v>1</v>
      </c>
      <c r="F5" s="462"/>
      <c r="H5" s="439" t="s">
        <v>192</v>
      </c>
      <c r="I5" s="440"/>
      <c r="J5" s="441"/>
      <c r="K5" s="446">
        <f>K16</f>
        <v>439.95357143614223</v>
      </c>
    </row>
    <row r="6" spans="1:19" ht="15.75">
      <c r="B6" s="431" t="s">
        <v>182</v>
      </c>
      <c r="C6" s="432"/>
      <c r="D6" s="433"/>
      <c r="E6" s="429">
        <v>2.34</v>
      </c>
      <c r="F6" s="430"/>
      <c r="H6" s="442"/>
      <c r="I6" s="442"/>
      <c r="J6" s="441"/>
      <c r="K6" s="441"/>
    </row>
    <row r="7" spans="1:19" ht="15.75">
      <c r="B7" s="463" t="s">
        <v>183</v>
      </c>
      <c r="C7" s="464"/>
      <c r="D7" s="433"/>
      <c r="E7" s="429">
        <v>3.26</v>
      </c>
      <c r="F7" s="430"/>
      <c r="H7" s="439" t="s">
        <v>193</v>
      </c>
      <c r="I7" s="440"/>
      <c r="J7" s="441"/>
      <c r="K7" s="446">
        <f>MAX(K18:K26,K28:K137)</f>
        <v>800.03901706471652</v>
      </c>
    </row>
    <row r="8" spans="1:19" ht="15.75">
      <c r="B8" s="431" t="s">
        <v>184</v>
      </c>
      <c r="C8" s="432"/>
      <c r="D8" s="433"/>
      <c r="E8" s="429">
        <v>0.74</v>
      </c>
      <c r="F8" s="430"/>
      <c r="H8" s="442"/>
      <c r="I8" s="442"/>
      <c r="J8" s="441"/>
      <c r="K8" s="441"/>
      <c r="Q8" s="237"/>
    </row>
    <row r="9" spans="1:19" ht="18.75">
      <c r="B9" s="434" t="s">
        <v>185</v>
      </c>
      <c r="C9" s="435"/>
      <c r="D9" s="436"/>
      <c r="E9" s="437">
        <v>1.52</v>
      </c>
      <c r="F9" s="438"/>
      <c r="H9" s="450" t="s">
        <v>180</v>
      </c>
      <c r="I9" s="450"/>
      <c r="J9" s="450"/>
      <c r="K9" s="94">
        <v>87916698.252000183</v>
      </c>
      <c r="M9" s="516"/>
      <c r="N9" s="516"/>
      <c r="O9" s="516"/>
      <c r="P9" s="9"/>
    </row>
    <row r="10" spans="1:19" ht="12.75" customHeight="1">
      <c r="L10" s="125"/>
      <c r="M10" s="9"/>
      <c r="N10" s="125"/>
      <c r="O10" s="125"/>
    </row>
    <row r="11" spans="1:19">
      <c r="C11" s="125"/>
      <c r="D11" s="125"/>
      <c r="E11" s="125"/>
      <c r="K11" s="9"/>
      <c r="L11" s="176"/>
      <c r="M11" s="176"/>
      <c r="Q11" s="237"/>
    </row>
    <row r="12" spans="1:19" ht="19.5" thickBot="1">
      <c r="C12" s="176"/>
      <c r="D12" s="319"/>
      <c r="E12" s="319"/>
      <c r="F12" s="319"/>
      <c r="G12" s="319"/>
      <c r="H12" s="319"/>
      <c r="K12" s="14"/>
      <c r="L12" s="400"/>
      <c r="M12" s="176"/>
    </row>
    <row r="13" spans="1:19" ht="15.75" thickBot="1">
      <c r="A13" s="34"/>
      <c r="B13" s="34"/>
      <c r="C13" s="334"/>
      <c r="D13" s="451" t="s">
        <v>208</v>
      </c>
      <c r="E13" s="452"/>
      <c r="F13" s="452"/>
      <c r="G13" s="452"/>
      <c r="H13" s="453"/>
      <c r="I13" s="40"/>
      <c r="Q13" s="447" t="s">
        <v>240</v>
      </c>
      <c r="R13" s="448"/>
      <c r="S13" s="449"/>
    </row>
    <row r="14" spans="1:19" ht="76.5" customHeight="1" thickBot="1">
      <c r="A14" s="65"/>
      <c r="B14" s="65"/>
      <c r="C14" s="65" t="s">
        <v>126</v>
      </c>
      <c r="D14" s="320" t="s">
        <v>125</v>
      </c>
      <c r="E14" s="320" t="s">
        <v>127</v>
      </c>
      <c r="F14" s="321" t="s">
        <v>128</v>
      </c>
      <c r="G14" s="226" t="s">
        <v>129</v>
      </c>
      <c r="H14" s="188" t="s">
        <v>187</v>
      </c>
      <c r="I14" s="67" t="s">
        <v>130</v>
      </c>
      <c r="J14" s="122" t="s">
        <v>188</v>
      </c>
      <c r="K14" s="122" t="s">
        <v>189</v>
      </c>
      <c r="L14" s="124" t="s">
        <v>190</v>
      </c>
      <c r="M14" s="198" t="s">
        <v>194</v>
      </c>
      <c r="N14" s="181" t="s">
        <v>218</v>
      </c>
      <c r="O14" s="196" t="s">
        <v>217</v>
      </c>
      <c r="P14" s="171"/>
      <c r="Q14" s="324" t="s">
        <v>244</v>
      </c>
      <c r="R14" s="443" t="s">
        <v>245</v>
      </c>
      <c r="S14" s="444"/>
    </row>
    <row r="15" spans="1:19" ht="14.25" thickBot="1">
      <c r="A15" s="132"/>
      <c r="B15" s="132"/>
      <c r="C15" s="133"/>
      <c r="D15" s="133"/>
      <c r="E15" s="133"/>
      <c r="F15" s="133"/>
      <c r="G15" s="133"/>
      <c r="H15" s="19"/>
      <c r="I15" s="134"/>
      <c r="J15" s="131"/>
      <c r="K15" s="131"/>
      <c r="L15" s="131"/>
      <c r="M15" s="199"/>
      <c r="N15" s="131"/>
      <c r="O15" s="131"/>
      <c r="P15" s="172"/>
      <c r="Q15" s="131"/>
      <c r="R15" s="136" t="s">
        <v>205</v>
      </c>
      <c r="S15" s="135" t="s">
        <v>206</v>
      </c>
    </row>
    <row r="16" spans="1:19" ht="13.5" thickBot="1">
      <c r="A16" s="41"/>
      <c r="B16" s="42" t="s">
        <v>131</v>
      </c>
      <c r="C16" s="42">
        <f>C139</f>
        <v>1591536038.2519989</v>
      </c>
      <c r="D16" s="42">
        <f t="shared" ref="D16:M16" si="0">D139</f>
        <v>2109742</v>
      </c>
      <c r="E16" s="42">
        <f t="shared" si="0"/>
        <v>151519</v>
      </c>
      <c r="F16" s="42">
        <f t="shared" si="0"/>
        <v>224593</v>
      </c>
      <c r="G16" s="42">
        <f t="shared" si="0"/>
        <v>436520</v>
      </c>
      <c r="H16" s="42">
        <f>H139</f>
        <v>64483.314000000028</v>
      </c>
      <c r="I16" s="42">
        <f t="shared" si="0"/>
        <v>754.37472366384088</v>
      </c>
      <c r="J16" s="42">
        <f t="shared" si="0"/>
        <v>3617509.0772799989</v>
      </c>
      <c r="K16" s="42">
        <f t="shared" si="0"/>
        <v>439.95357143614223</v>
      </c>
      <c r="L16" s="193">
        <f t="shared" si="0"/>
        <v>87916698.252000332</v>
      </c>
      <c r="M16" s="200">
        <f t="shared" si="0"/>
        <v>1679452736.5039992</v>
      </c>
      <c r="N16" s="177">
        <f>M16/J16</f>
        <v>464.25667513923088</v>
      </c>
      <c r="O16" s="141">
        <f>M16/D16</f>
        <v>796.04650071146102</v>
      </c>
      <c r="P16" s="173"/>
      <c r="Q16" s="322">
        <f t="shared" ref="Q16" si="1">Q139</f>
        <v>1612216256.999999</v>
      </c>
      <c r="R16" s="177">
        <f>M16-Q16</f>
        <v>67236479.504000187</v>
      </c>
      <c r="S16" s="378">
        <f>M16/Q16-1</f>
        <v>4.1704380049555789E-2</v>
      </c>
    </row>
    <row r="17" spans="1:23">
      <c r="A17" s="38"/>
      <c r="B17" s="38"/>
      <c r="C17" s="43"/>
      <c r="D17" s="43"/>
      <c r="E17" s="43"/>
      <c r="F17" s="43"/>
      <c r="G17" s="43"/>
      <c r="H17" s="19"/>
      <c r="I17" s="43"/>
      <c r="L17" s="192"/>
      <c r="M17" s="199"/>
      <c r="N17" s="336"/>
      <c r="O17" s="337"/>
      <c r="P17" s="172"/>
      <c r="Q17" s="325"/>
      <c r="R17" s="326"/>
      <c r="S17" s="379"/>
    </row>
    <row r="18" spans="1:23" ht="15">
      <c r="A18" s="62">
        <v>1</v>
      </c>
      <c r="B18" s="126" t="s">
        <v>2</v>
      </c>
      <c r="C18" s="36">
        <f>Vertetie_ienemumi!J5</f>
        <v>43630847.623652063</v>
      </c>
      <c r="D18" s="95">
        <f>Iedzivotaju_skaits_struktura!C5</f>
        <v>92776</v>
      </c>
      <c r="E18" s="95">
        <f>Iedzivotaju_skaits_struktura!D5</f>
        <v>6367</v>
      </c>
      <c r="F18" s="96">
        <f>Iedzivotaju_skaits_struktura!E5</f>
        <v>9550</v>
      </c>
      <c r="G18" s="95">
        <f>Iedzivotaju_skaits_struktura!F5</f>
        <v>20784</v>
      </c>
      <c r="H18" s="95">
        <v>72.295000000000002</v>
      </c>
      <c r="I18" s="36">
        <f>C18/D18</f>
        <v>470.28162050155282</v>
      </c>
      <c r="J18" s="36">
        <f>D18+($E$6*E18)+($E$7*F18)+($E$8*G18)+($E$9*H18)</f>
        <v>154297.8284</v>
      </c>
      <c r="K18" s="36">
        <f>C18/J18</f>
        <v>282.77032850095554</v>
      </c>
      <c r="L18" s="222">
        <f>(0.6*($K$16-K18)+$K$9/$J$16*($K$7-K18)/($K$7-$K$5))*J18</f>
        <v>19938636.261255544</v>
      </c>
      <c r="M18" s="201">
        <f>C18+L18</f>
        <v>63569483.884907603</v>
      </c>
      <c r="N18" s="255">
        <f t="shared" ref="N18:N49" si="2">M18/J18</f>
        <v>411.99208403705313</v>
      </c>
      <c r="O18" s="190">
        <f>M18/D18</f>
        <v>685.19319527579978</v>
      </c>
      <c r="P18" s="173"/>
      <c r="Q18" s="170">
        <v>60244099.788813382</v>
      </c>
      <c r="R18" s="225">
        <f>M18-Q18</f>
        <v>3325384.0960942209</v>
      </c>
      <c r="S18" s="376">
        <f>M18/Q18-1</f>
        <v>5.5198502554630435E-2</v>
      </c>
      <c r="T18" s="125"/>
      <c r="U18" s="319"/>
      <c r="V18" s="9"/>
      <c r="W18" s="9"/>
    </row>
    <row r="19" spans="1:23" ht="15">
      <c r="A19" s="30">
        <v>2</v>
      </c>
      <c r="B19" s="44" t="s">
        <v>3</v>
      </c>
      <c r="C19" s="37">
        <f>Vertetie_ienemumi!J6</f>
        <v>12519213.277383961</v>
      </c>
      <c r="D19" s="97">
        <f>Iedzivotaju_skaits_struktura!C6</f>
        <v>23600</v>
      </c>
      <c r="E19" s="97">
        <f>Iedzivotaju_skaits_struktura!D6</f>
        <v>1631</v>
      </c>
      <c r="F19" s="98">
        <f>Iedzivotaju_skaits_struktura!E6</f>
        <v>2729</v>
      </c>
      <c r="G19" s="97">
        <f>Iedzivotaju_skaits_struktura!F6</f>
        <v>4880</v>
      </c>
      <c r="H19" s="97">
        <v>25.46</v>
      </c>
      <c r="I19" s="37">
        <f t="shared" ref="I19:I82" si="3">C19/D19</f>
        <v>530.47513887220168</v>
      </c>
      <c r="J19" s="37">
        <f t="shared" ref="J19:J26" si="4">D19+($E$6*E19)+($E$7*F19)+($E$8*G19)+($E$9*H19)</f>
        <v>39962.979200000002</v>
      </c>
      <c r="K19" s="37">
        <f t="shared" ref="K19:K82" si="5">C19/J19</f>
        <v>313.27026983473644</v>
      </c>
      <c r="L19" s="221">
        <f t="shared" ref="L19:L26" si="6">(0.6*($K$16-K19)+$K$9/$J$16*($K$7-K19)/($K$7-$K$5))*J19</f>
        <v>4350500.6078967582</v>
      </c>
      <c r="M19" s="202">
        <f t="shared" ref="M19:M82" si="7">C19+L19</f>
        <v>16869713.885280721</v>
      </c>
      <c r="N19" s="250">
        <f t="shared" si="2"/>
        <v>422.13354016611254</v>
      </c>
      <c r="O19" s="189">
        <f t="shared" ref="O19:O82" si="8">M19/D19</f>
        <v>714.81838496952207</v>
      </c>
      <c r="P19" s="173"/>
      <c r="Q19" s="170">
        <v>16018660.048312187</v>
      </c>
      <c r="R19" s="225">
        <f t="shared" ref="R19:R26" si="9">M19-Q19</f>
        <v>851053.83696853369</v>
      </c>
      <c r="S19" s="376">
        <f t="shared" ref="S19:S49" si="10">M19/Q19-1</f>
        <v>5.3128903066908206E-2</v>
      </c>
      <c r="T19" s="125"/>
      <c r="U19" s="319"/>
      <c r="V19" s="9"/>
      <c r="W19" s="9"/>
    </row>
    <row r="20" spans="1:23" ht="15">
      <c r="A20" s="30">
        <v>3</v>
      </c>
      <c r="B20" s="44" t="s">
        <v>4</v>
      </c>
      <c r="C20" s="37">
        <f>Vertetie_ienemumi!J7</f>
        <v>43062975.231850319</v>
      </c>
      <c r="D20" s="97">
        <f>Iedzivotaju_skaits_struktura!C7</f>
        <v>61162</v>
      </c>
      <c r="E20" s="97">
        <f>Iedzivotaju_skaits_struktura!D7</f>
        <v>5189</v>
      </c>
      <c r="F20" s="98">
        <f>Iedzivotaju_skaits_struktura!E7</f>
        <v>7199</v>
      </c>
      <c r="G20" s="97">
        <f>Iedzivotaju_skaits_struktura!F7</f>
        <v>11887</v>
      </c>
      <c r="H20" s="97">
        <v>60.543999999999997</v>
      </c>
      <c r="I20" s="37">
        <f t="shared" si="3"/>
        <v>704.0805603454811</v>
      </c>
      <c r="J20" s="37">
        <f t="shared" si="4"/>
        <v>105661.40688000001</v>
      </c>
      <c r="K20" s="37">
        <f t="shared" si="5"/>
        <v>407.55633020064812</v>
      </c>
      <c r="L20" s="221">
        <f t="shared" si="6"/>
        <v>4852819.4785007713</v>
      </c>
      <c r="M20" s="202">
        <f t="shared" si="7"/>
        <v>47915794.710351087</v>
      </c>
      <c r="N20" s="250">
        <f t="shared" si="2"/>
        <v>453.48435275681317</v>
      </c>
      <c r="O20" s="189">
        <f t="shared" si="8"/>
        <v>783.42426196578083</v>
      </c>
      <c r="P20" s="173"/>
      <c r="Q20" s="170">
        <v>46194490.334032759</v>
      </c>
      <c r="R20" s="225">
        <f t="shared" si="9"/>
        <v>1721304.3763183281</v>
      </c>
      <c r="S20" s="376">
        <f t="shared" si="10"/>
        <v>3.7262114245044442E-2</v>
      </c>
      <c r="T20" s="125"/>
      <c r="U20" s="319"/>
      <c r="V20" s="9"/>
      <c r="W20" s="9"/>
    </row>
    <row r="21" spans="1:23" ht="15">
      <c r="A21" s="30">
        <v>4</v>
      </c>
      <c r="B21" s="44" t="s">
        <v>5</v>
      </c>
      <c r="C21" s="37">
        <f>Vertetie_ienemumi!J8</f>
        <v>62238289.757037349</v>
      </c>
      <c r="D21" s="97">
        <f>Iedzivotaju_skaits_struktura!C8</f>
        <v>57044</v>
      </c>
      <c r="E21" s="97">
        <f>Iedzivotaju_skaits_struktura!D8</f>
        <v>3770</v>
      </c>
      <c r="F21" s="98">
        <f>Iedzivotaju_skaits_struktura!E8</f>
        <v>5888</v>
      </c>
      <c r="G21" s="97">
        <f>Iedzivotaju_skaits_struktura!F8</f>
        <v>12396</v>
      </c>
      <c r="H21" s="97">
        <v>101.374</v>
      </c>
      <c r="I21" s="37">
        <f t="shared" si="3"/>
        <v>1091.0576003968401</v>
      </c>
      <c r="J21" s="37">
        <f t="shared" si="4"/>
        <v>94387.808479999992</v>
      </c>
      <c r="K21" s="37">
        <f t="shared" si="5"/>
        <v>659.38907534043585</v>
      </c>
      <c r="L21" s="221">
        <f t="shared" si="6"/>
        <v>-11531214.317672335</v>
      </c>
      <c r="M21" s="202">
        <f t="shared" si="7"/>
        <v>50707075.439365014</v>
      </c>
      <c r="N21" s="250">
        <f t="shared" si="2"/>
        <v>537.22060354976281</v>
      </c>
      <c r="O21" s="189">
        <f t="shared" si="8"/>
        <v>888.9116373214539</v>
      </c>
      <c r="P21" s="173"/>
      <c r="Q21" s="170">
        <v>49480687.493065111</v>
      </c>
      <c r="R21" s="225">
        <f t="shared" si="9"/>
        <v>1226387.9462999031</v>
      </c>
      <c r="S21" s="376">
        <f t="shared" si="10"/>
        <v>2.4785184047246389E-2</v>
      </c>
      <c r="T21" s="125"/>
      <c r="U21" s="319"/>
      <c r="V21" s="9"/>
      <c r="W21" s="9"/>
    </row>
    <row r="22" spans="1:23" ht="15">
      <c r="A22" s="30">
        <v>5</v>
      </c>
      <c r="B22" s="44" t="s">
        <v>6</v>
      </c>
      <c r="C22" s="37">
        <f>Vertetie_ienemumi!J9</f>
        <v>43708504.517211966</v>
      </c>
      <c r="D22" s="97">
        <f>Iedzivotaju_skaits_struktura!C9</f>
        <v>76604</v>
      </c>
      <c r="E22" s="97">
        <f>Iedzivotaju_skaits_struktura!D9</f>
        <v>5811</v>
      </c>
      <c r="F22" s="98">
        <f>Iedzivotaju_skaits_struktura!E9</f>
        <v>8902</v>
      </c>
      <c r="G22" s="97">
        <f>Iedzivotaju_skaits_struktura!F9</f>
        <v>16410</v>
      </c>
      <c r="H22" s="97">
        <v>68.003</v>
      </c>
      <c r="I22" s="37">
        <f t="shared" si="3"/>
        <v>570.57731341982094</v>
      </c>
      <c r="J22" s="37">
        <f t="shared" si="4"/>
        <v>131469.02455999999</v>
      </c>
      <c r="K22" s="37">
        <f t="shared" si="5"/>
        <v>332.46237783763451</v>
      </c>
      <c r="L22" s="221">
        <f t="shared" si="6"/>
        <v>12627952.174999008</v>
      </c>
      <c r="M22" s="202">
        <f t="shared" si="7"/>
        <v>56336456.692210972</v>
      </c>
      <c r="N22" s="250">
        <f t="shared" si="2"/>
        <v>428.51505805841037</v>
      </c>
      <c r="O22" s="189">
        <f t="shared" si="8"/>
        <v>735.42447773237654</v>
      </c>
      <c r="P22" s="173"/>
      <c r="Q22" s="170">
        <v>53740040.828686602</v>
      </c>
      <c r="R22" s="225">
        <f t="shared" si="9"/>
        <v>2596415.8635243699</v>
      </c>
      <c r="S22" s="376">
        <f t="shared" si="10"/>
        <v>4.8314363433427099E-2</v>
      </c>
      <c r="T22" s="125"/>
      <c r="U22" s="319"/>
      <c r="V22" s="9"/>
      <c r="W22" s="9"/>
    </row>
    <row r="23" spans="1:23" ht="15">
      <c r="A23" s="30">
        <v>6</v>
      </c>
      <c r="B23" s="44" t="s">
        <v>7</v>
      </c>
      <c r="C23" s="37">
        <f>Vertetie_ienemumi!J10</f>
        <v>15527449.816624392</v>
      </c>
      <c r="D23" s="97">
        <f>Iedzivotaju_skaits_struktura!C10</f>
        <v>30705</v>
      </c>
      <c r="E23" s="97">
        <f>Iedzivotaju_skaits_struktura!D10</f>
        <v>2007</v>
      </c>
      <c r="F23" s="98">
        <f>Iedzivotaju_skaits_struktura!E10</f>
        <v>3392</v>
      </c>
      <c r="G23" s="97">
        <f>Iedzivotaju_skaits_struktura!F10</f>
        <v>6585</v>
      </c>
      <c r="H23" s="97">
        <v>17.500999999999998</v>
      </c>
      <c r="I23" s="37">
        <f t="shared" si="3"/>
        <v>505.69776312080739</v>
      </c>
      <c r="J23" s="37">
        <f t="shared" si="4"/>
        <v>51358.801519999994</v>
      </c>
      <c r="K23" s="37">
        <f t="shared" si="5"/>
        <v>302.33279120771027</v>
      </c>
      <c r="L23" s="221">
        <f t="shared" si="6"/>
        <v>5966041.5805522893</v>
      </c>
      <c r="M23" s="202">
        <f t="shared" si="7"/>
        <v>21493491.397176683</v>
      </c>
      <c r="N23" s="250">
        <f t="shared" si="2"/>
        <v>418.49674760823132</v>
      </c>
      <c r="O23" s="189">
        <f t="shared" si="8"/>
        <v>699.99971982337354</v>
      </c>
      <c r="P23" s="173"/>
      <c r="Q23" s="170">
        <v>20328114.286846824</v>
      </c>
      <c r="R23" s="225">
        <f t="shared" si="9"/>
        <v>1165377.110329859</v>
      </c>
      <c r="S23" s="376">
        <f t="shared" si="10"/>
        <v>5.7328343095941259E-2</v>
      </c>
      <c r="T23" s="125"/>
      <c r="U23" s="319"/>
      <c r="V23" s="9"/>
      <c r="W23" s="9"/>
    </row>
    <row r="24" spans="1:23" ht="15">
      <c r="A24" s="30">
        <v>7</v>
      </c>
      <c r="B24" s="44" t="s">
        <v>8</v>
      </c>
      <c r="C24" s="37">
        <f>Vertetie_ienemumi!J11</f>
        <v>680793073.2634232</v>
      </c>
      <c r="D24" s="97">
        <f>Iedzivotaju_skaits_struktura!C11</f>
        <v>701064</v>
      </c>
      <c r="E24" s="97">
        <f>Iedzivotaju_skaits_struktura!D11</f>
        <v>51113</v>
      </c>
      <c r="F24" s="98">
        <f>Iedzivotaju_skaits_struktura!E11</f>
        <v>68955</v>
      </c>
      <c r="G24" s="97">
        <f>Iedzivotaju_skaits_struktura!F11</f>
        <v>148534</v>
      </c>
      <c r="H24" s="97">
        <v>304.03700000000003</v>
      </c>
      <c r="I24" s="37">
        <f t="shared" si="3"/>
        <v>971.08548329884752</v>
      </c>
      <c r="J24" s="37">
        <f t="shared" si="4"/>
        <v>1155839.0162399998</v>
      </c>
      <c r="K24" s="37">
        <f t="shared" si="5"/>
        <v>589.00336785487309</v>
      </c>
      <c r="L24" s="221">
        <f t="shared" si="6"/>
        <v>-86903528.048980638</v>
      </c>
      <c r="M24" s="202">
        <f t="shared" si="7"/>
        <v>593889545.21444261</v>
      </c>
      <c r="N24" s="250">
        <f t="shared" si="2"/>
        <v>513.81683510424659</v>
      </c>
      <c r="O24" s="189">
        <f t="shared" si="8"/>
        <v>847.1260044938017</v>
      </c>
      <c r="P24" s="173"/>
      <c r="Q24" s="170">
        <v>573686417.09213829</v>
      </c>
      <c r="R24" s="225">
        <f t="shared" si="9"/>
        <v>20203128.12230432</v>
      </c>
      <c r="S24" s="376">
        <f t="shared" si="10"/>
        <v>3.5216326411750432E-2</v>
      </c>
      <c r="T24" s="125"/>
      <c r="U24" s="319"/>
      <c r="V24" s="9"/>
      <c r="W24" s="9"/>
    </row>
    <row r="25" spans="1:23" ht="15">
      <c r="A25" s="30">
        <v>8</v>
      </c>
      <c r="B25" s="44" t="s">
        <v>9</v>
      </c>
      <c r="C25" s="37">
        <f>Vertetie_ienemumi!J12</f>
        <v>18295734.144821394</v>
      </c>
      <c r="D25" s="97">
        <f>Iedzivotaju_skaits_struktura!C12</f>
        <v>24856</v>
      </c>
      <c r="E25" s="97">
        <f>Iedzivotaju_skaits_struktura!D12</f>
        <v>2040</v>
      </c>
      <c r="F25" s="98">
        <f>Iedzivotaju_skaits_struktura!E12</f>
        <v>2709</v>
      </c>
      <c r="G25" s="97">
        <f>Iedzivotaju_skaits_struktura!F12</f>
        <v>5271</v>
      </c>
      <c r="H25" s="97">
        <v>19.36</v>
      </c>
      <c r="I25" s="37">
        <f t="shared" si="3"/>
        <v>736.06912394678932</v>
      </c>
      <c r="J25" s="37">
        <f t="shared" si="4"/>
        <v>42390.907200000001</v>
      </c>
      <c r="K25" s="37">
        <f t="shared" si="5"/>
        <v>431.5957207167624</v>
      </c>
      <c r="L25" s="221">
        <f t="shared" si="6"/>
        <v>1266721.1562490354</v>
      </c>
      <c r="M25" s="202">
        <f t="shared" si="7"/>
        <v>19562455.301070429</v>
      </c>
      <c r="N25" s="250">
        <f t="shared" si="2"/>
        <v>461.47762794447647</v>
      </c>
      <c r="O25" s="189">
        <f t="shared" si="8"/>
        <v>787.03151356092815</v>
      </c>
      <c r="P25" s="173"/>
      <c r="Q25" s="170">
        <v>18829901.446535423</v>
      </c>
      <c r="R25" s="225">
        <f t="shared" si="9"/>
        <v>732553.85453500599</v>
      </c>
      <c r="S25" s="376">
        <f t="shared" si="10"/>
        <v>3.8903754043268846E-2</v>
      </c>
      <c r="T25" s="125"/>
      <c r="U25" s="319"/>
      <c r="V25" s="9"/>
      <c r="W25" s="9"/>
    </row>
    <row r="26" spans="1:23" ht="15">
      <c r="A26" s="32">
        <v>9</v>
      </c>
      <c r="B26" s="48" t="s">
        <v>10</v>
      </c>
      <c r="C26" s="39">
        <f>Vertetie_ienemumi!J13</f>
        <v>31372781.657999095</v>
      </c>
      <c r="D26" s="99">
        <f>Iedzivotaju_skaits_struktura!C13</f>
        <v>38562</v>
      </c>
      <c r="E26" s="99">
        <f>Iedzivotaju_skaits_struktura!D13</f>
        <v>2520</v>
      </c>
      <c r="F26" s="100">
        <f>Iedzivotaju_skaits_struktura!E13</f>
        <v>4104</v>
      </c>
      <c r="G26" s="99">
        <f>Iedzivotaju_skaits_struktura!F13</f>
        <v>8675</v>
      </c>
      <c r="H26" s="99">
        <v>57.866999999999997</v>
      </c>
      <c r="I26" s="39">
        <f t="shared" si="3"/>
        <v>813.56728535861976</v>
      </c>
      <c r="J26" s="39">
        <f t="shared" si="4"/>
        <v>64345.297840000007</v>
      </c>
      <c r="K26" s="39">
        <f t="shared" si="5"/>
        <v>487.56914197538032</v>
      </c>
      <c r="L26" s="223">
        <f t="shared" si="6"/>
        <v>-481298.79831724649</v>
      </c>
      <c r="M26" s="203">
        <f t="shared" si="7"/>
        <v>30891482.859681848</v>
      </c>
      <c r="N26" s="252">
        <f t="shared" si="2"/>
        <v>480.08920459885223</v>
      </c>
      <c r="O26" s="191">
        <f t="shared" si="8"/>
        <v>801.08611741304514</v>
      </c>
      <c r="P26" s="173"/>
      <c r="Q26" s="327">
        <v>30054426.068705201</v>
      </c>
      <c r="R26" s="331">
        <f t="shared" si="9"/>
        <v>837056.79097664729</v>
      </c>
      <c r="S26" s="377">
        <f t="shared" si="10"/>
        <v>2.7851365022346863E-2</v>
      </c>
      <c r="T26" s="125"/>
      <c r="U26" s="319"/>
      <c r="V26" s="9"/>
      <c r="W26" s="9"/>
    </row>
    <row r="27" spans="1:23" ht="13.5">
      <c r="A27" s="64"/>
      <c r="B27" s="68" t="s">
        <v>124</v>
      </c>
      <c r="C27" s="56">
        <f>SUM(C18:C26)</f>
        <v>951148869.29000378</v>
      </c>
      <c r="D27" s="56">
        <f t="shared" ref="D27:L27" si="11">SUM(D18:D26)</f>
        <v>1106373</v>
      </c>
      <c r="E27" s="56">
        <f t="shared" si="11"/>
        <v>80448</v>
      </c>
      <c r="F27" s="56">
        <f t="shared" si="11"/>
        <v>113428</v>
      </c>
      <c r="G27" s="56">
        <f t="shared" si="11"/>
        <v>235422</v>
      </c>
      <c r="H27" s="56">
        <f>SUM(H18:H26)</f>
        <v>726.44099999999992</v>
      </c>
      <c r="I27" s="56">
        <f t="shared" si="3"/>
        <v>859.70000107559008</v>
      </c>
      <c r="J27" s="56">
        <f t="shared" si="11"/>
        <v>1839713.0703199997</v>
      </c>
      <c r="K27" s="64">
        <f t="shared" si="5"/>
        <v>517.00935577120242</v>
      </c>
      <c r="L27" s="194">
        <f t="shared" si="11"/>
        <v>-49913369.905516811</v>
      </c>
      <c r="M27" s="204">
        <f t="shared" ref="M27" si="12">SUM(M18:M26)</f>
        <v>901235499.38448691</v>
      </c>
      <c r="N27" s="338">
        <f t="shared" si="2"/>
        <v>489.87829348177974</v>
      </c>
      <c r="O27" s="339">
        <f t="shared" si="8"/>
        <v>814.58558676367454</v>
      </c>
      <c r="P27" s="174"/>
      <c r="Q27" s="323">
        <f t="shared" ref="Q27" si="13">SUM(Q18:Q26)</f>
        <v>868576837.38713574</v>
      </c>
      <c r="R27" s="56">
        <f t="shared" ref="R27" si="14">SUM(R18:R26)</f>
        <v>32658661.997351188</v>
      </c>
      <c r="S27" s="380">
        <f t="shared" si="10"/>
        <v>3.7600199074609764E-2</v>
      </c>
      <c r="T27" s="125"/>
      <c r="U27" s="9"/>
      <c r="V27" s="9"/>
      <c r="W27" s="9"/>
    </row>
    <row r="28" spans="1:23" ht="15">
      <c r="A28" s="62">
        <v>10</v>
      </c>
      <c r="B28" s="126" t="s">
        <v>12</v>
      </c>
      <c r="C28" s="36">
        <f>Vertetie_ienemumi!J15</f>
        <v>1183419.4527175184</v>
      </c>
      <c r="D28" s="95">
        <f>Iedzivotaju_skaits_struktura!C15</f>
        <v>3589</v>
      </c>
      <c r="E28" s="95">
        <f>Iedzivotaju_skaits_struktura!D15</f>
        <v>160</v>
      </c>
      <c r="F28" s="95">
        <f>Iedzivotaju_skaits_struktura!E15</f>
        <v>362</v>
      </c>
      <c r="G28" s="95">
        <f>Iedzivotaju_skaits_struktura!F15</f>
        <v>821</v>
      </c>
      <c r="H28" s="95">
        <v>392.06099999999998</v>
      </c>
      <c r="I28" s="36">
        <f t="shared" si="3"/>
        <v>329.73514982377219</v>
      </c>
      <c r="J28" s="36">
        <f>D28+($E$6*E28)+($E$7*F28)+($E$8*G28)+($E$9*H28)</f>
        <v>6346.9927200000002</v>
      </c>
      <c r="K28" s="36">
        <f t="shared" si="5"/>
        <v>186.45357020631945</v>
      </c>
      <c r="L28" s="222">
        <f t="shared" ref="L28:L59" si="15">(0.6*($K$16-K28)+$K$9/$J$16*($K$7-K28)/($K$7-$K$5))*J28</f>
        <v>1228222.2964311917</v>
      </c>
      <c r="M28" s="201">
        <f t="shared" si="7"/>
        <v>2411641.7491487102</v>
      </c>
      <c r="N28" s="255">
        <f t="shared" si="2"/>
        <v>379.96604936214737</v>
      </c>
      <c r="O28" s="190">
        <f t="shared" si="8"/>
        <v>671.95367766751463</v>
      </c>
      <c r="P28" s="173"/>
      <c r="Q28" s="328">
        <v>2331828.5618810356</v>
      </c>
      <c r="R28" s="224">
        <f t="shared" ref="R28:R59" si="16">M28-Q28</f>
        <v>79813.187267674599</v>
      </c>
      <c r="S28" s="381">
        <f t="shared" si="10"/>
        <v>3.4227725216338767E-2</v>
      </c>
      <c r="T28" s="125"/>
      <c r="U28" s="319"/>
      <c r="V28" s="9"/>
      <c r="W28" s="9"/>
    </row>
    <row r="29" spans="1:23" ht="15">
      <c r="A29" s="30">
        <v>11</v>
      </c>
      <c r="B29" s="44" t="s">
        <v>13</v>
      </c>
      <c r="C29" s="37">
        <f>Vertetie_ienemumi!J16</f>
        <v>6214072.9635161236</v>
      </c>
      <c r="D29" s="97">
        <f>Iedzivotaju_skaits_struktura!C16</f>
        <v>8687</v>
      </c>
      <c r="E29" s="97">
        <f>Iedzivotaju_skaits_struktura!D16</f>
        <v>593</v>
      </c>
      <c r="F29" s="97">
        <f>Iedzivotaju_skaits_struktura!E16</f>
        <v>894</v>
      </c>
      <c r="G29" s="97">
        <f>Iedzivotaju_skaits_struktura!F16</f>
        <v>1912</v>
      </c>
      <c r="H29" s="97">
        <v>102.13500000000001</v>
      </c>
      <c r="I29" s="37">
        <f t="shared" si="3"/>
        <v>715.3301442979307</v>
      </c>
      <c r="J29" s="37">
        <f t="shared" ref="J29:J92" si="17">D29+($E$6*E29)+($E$7*F29)+($E$8*G29)+($E$9*H29)</f>
        <v>14559.185199999996</v>
      </c>
      <c r="K29" s="37">
        <f t="shared" si="5"/>
        <v>426.81461071847104</v>
      </c>
      <c r="L29" s="221">
        <f t="shared" si="15"/>
        <v>481519.75800252811</v>
      </c>
      <c r="M29" s="202">
        <f t="shared" si="7"/>
        <v>6695592.7215186516</v>
      </c>
      <c r="N29" s="250">
        <f t="shared" si="2"/>
        <v>459.88787349986131</v>
      </c>
      <c r="O29" s="189">
        <f t="shared" si="8"/>
        <v>770.76006924354226</v>
      </c>
      <c r="P29" s="173"/>
      <c r="Q29" s="329">
        <v>6464787.6722824648</v>
      </c>
      <c r="R29" s="225">
        <f t="shared" si="16"/>
        <v>230805.04923618678</v>
      </c>
      <c r="S29" s="376">
        <f t="shared" si="10"/>
        <v>3.5701876215634254E-2</v>
      </c>
      <c r="T29" s="125"/>
      <c r="U29" s="319"/>
      <c r="V29" s="9"/>
      <c r="W29" s="9"/>
    </row>
    <row r="30" spans="1:23" ht="15">
      <c r="A30" s="30">
        <v>12</v>
      </c>
      <c r="B30" s="44" t="s">
        <v>14</v>
      </c>
      <c r="C30" s="37">
        <f>Vertetie_ienemumi!J17</f>
        <v>4544440.9988043373</v>
      </c>
      <c r="D30" s="97">
        <f>Iedzivotaju_skaits_struktura!C17</f>
        <v>8929</v>
      </c>
      <c r="E30" s="97">
        <f>Iedzivotaju_skaits_struktura!D17</f>
        <v>560</v>
      </c>
      <c r="F30" s="97">
        <f>Iedzivotaju_skaits_struktura!E17</f>
        <v>1037</v>
      </c>
      <c r="G30" s="97">
        <f>Iedzivotaju_skaits_struktura!F17</f>
        <v>2084</v>
      </c>
      <c r="H30" s="97">
        <v>639.83000000000004</v>
      </c>
      <c r="I30" s="37">
        <f t="shared" si="3"/>
        <v>508.95296212390383</v>
      </c>
      <c r="J30" s="37">
        <f t="shared" si="17"/>
        <v>16134.721600000001</v>
      </c>
      <c r="K30" s="37">
        <f t="shared" si="5"/>
        <v>281.65599081699293</v>
      </c>
      <c r="L30" s="221">
        <f t="shared" si="15"/>
        <v>2096958.2523670725</v>
      </c>
      <c r="M30" s="202">
        <f t="shared" si="7"/>
        <v>6641399.2511714101</v>
      </c>
      <c r="N30" s="250">
        <f t="shared" si="2"/>
        <v>411.62155851337462</v>
      </c>
      <c r="O30" s="189">
        <f t="shared" si="8"/>
        <v>743.80101368254111</v>
      </c>
      <c r="P30" s="173"/>
      <c r="Q30" s="329">
        <v>6379209.7579150107</v>
      </c>
      <c r="R30" s="225">
        <f t="shared" si="16"/>
        <v>262189.49325639941</v>
      </c>
      <c r="S30" s="376">
        <f t="shared" si="10"/>
        <v>4.1100622679962395E-2</v>
      </c>
      <c r="T30" s="125"/>
      <c r="U30" s="319"/>
      <c r="V30" s="9"/>
      <c r="W30" s="9"/>
    </row>
    <row r="31" spans="1:23" ht="15">
      <c r="A31" s="30">
        <v>13</v>
      </c>
      <c r="B31" s="44" t="s">
        <v>15</v>
      </c>
      <c r="C31" s="37">
        <f>Vertetie_ienemumi!J18</f>
        <v>1445411.436749239</v>
      </c>
      <c r="D31" s="97">
        <f>Iedzivotaju_skaits_struktura!C18</f>
        <v>2725</v>
      </c>
      <c r="E31" s="97">
        <f>Iedzivotaju_skaits_struktura!D18</f>
        <v>121</v>
      </c>
      <c r="F31" s="97">
        <f>Iedzivotaju_skaits_struktura!E18</f>
        <v>239</v>
      </c>
      <c r="G31" s="97">
        <f>Iedzivotaju_skaits_struktura!F18</f>
        <v>561</v>
      </c>
      <c r="H31" s="97">
        <v>284.48</v>
      </c>
      <c r="I31" s="37">
        <f t="shared" si="3"/>
        <v>530.4262153208216</v>
      </c>
      <c r="J31" s="37">
        <f t="shared" si="17"/>
        <v>4634.8296</v>
      </c>
      <c r="K31" s="37">
        <f t="shared" si="5"/>
        <v>311.85859276233992</v>
      </c>
      <c r="L31" s="221">
        <f t="shared" si="15"/>
        <v>508930.03347048251</v>
      </c>
      <c r="M31" s="202">
        <f t="shared" si="7"/>
        <v>1954341.4702197216</v>
      </c>
      <c r="N31" s="250">
        <f t="shared" si="2"/>
        <v>421.66414709609205</v>
      </c>
      <c r="O31" s="189">
        <f t="shared" si="8"/>
        <v>717.18953035586117</v>
      </c>
      <c r="P31" s="173"/>
      <c r="Q31" s="329">
        <v>1929673.5071093277</v>
      </c>
      <c r="R31" s="225">
        <f t="shared" si="16"/>
        <v>24667.963110393845</v>
      </c>
      <c r="S31" s="376">
        <f t="shared" si="10"/>
        <v>1.2783490585071444E-2</v>
      </c>
      <c r="T31" s="125"/>
      <c r="U31" s="319"/>
      <c r="V31" s="9"/>
      <c r="W31" s="9"/>
    </row>
    <row r="32" spans="1:23" ht="15">
      <c r="A32" s="30">
        <v>14</v>
      </c>
      <c r="B32" s="44" t="s">
        <v>16</v>
      </c>
      <c r="C32" s="37">
        <f>Vertetie_ienemumi!J19</f>
        <v>2377748.4212228004</v>
      </c>
      <c r="D32" s="97">
        <f>Iedzivotaju_skaits_struktura!C19</f>
        <v>5048</v>
      </c>
      <c r="E32" s="97">
        <f>Iedzivotaju_skaits_struktura!D19</f>
        <v>307</v>
      </c>
      <c r="F32" s="97">
        <f>Iedzivotaju_skaits_struktura!E19</f>
        <v>517</v>
      </c>
      <c r="G32" s="97">
        <f>Iedzivotaju_skaits_struktura!F19</f>
        <v>1109</v>
      </c>
      <c r="H32" s="97">
        <v>630.64</v>
      </c>
      <c r="I32" s="37">
        <f t="shared" si="3"/>
        <v>471.02781719944539</v>
      </c>
      <c r="J32" s="37">
        <f t="shared" si="17"/>
        <v>9231.0328000000009</v>
      </c>
      <c r="K32" s="37">
        <f t="shared" si="5"/>
        <v>257.58205747278896</v>
      </c>
      <c r="L32" s="221">
        <f t="shared" si="15"/>
        <v>1348051.4758675445</v>
      </c>
      <c r="M32" s="202">
        <f t="shared" si="7"/>
        <v>3725799.8970903447</v>
      </c>
      <c r="N32" s="250">
        <f t="shared" si="2"/>
        <v>403.61679757982705</v>
      </c>
      <c r="O32" s="189">
        <f t="shared" si="8"/>
        <v>738.07446455830916</v>
      </c>
      <c r="P32" s="173"/>
      <c r="Q32" s="329">
        <v>3545414.2144147698</v>
      </c>
      <c r="R32" s="225">
        <f t="shared" si="16"/>
        <v>180385.68267557491</v>
      </c>
      <c r="S32" s="376">
        <f t="shared" si="10"/>
        <v>5.0878591827767661E-2</v>
      </c>
      <c r="T32" s="125"/>
      <c r="U32" s="319"/>
      <c r="V32" s="9"/>
      <c r="W32" s="9"/>
    </row>
    <row r="33" spans="1:23" ht="15">
      <c r="A33" s="30">
        <v>15</v>
      </c>
      <c r="B33" s="44" t="s">
        <v>17</v>
      </c>
      <c r="C33" s="37">
        <f>Vertetie_ienemumi!J20</f>
        <v>806410.83136322605</v>
      </c>
      <c r="D33" s="97">
        <f>Iedzivotaju_skaits_struktura!C20</f>
        <v>1430</v>
      </c>
      <c r="E33" s="97">
        <f>Iedzivotaju_skaits_struktura!D20</f>
        <v>92</v>
      </c>
      <c r="F33" s="97">
        <f>Iedzivotaju_skaits_struktura!E20</f>
        <v>142</v>
      </c>
      <c r="G33" s="97">
        <f>Iedzivotaju_skaits_struktura!F20</f>
        <v>307</v>
      </c>
      <c r="H33" s="97">
        <v>191.203</v>
      </c>
      <c r="I33" s="37">
        <f t="shared" si="3"/>
        <v>563.92365829596224</v>
      </c>
      <c r="J33" s="37">
        <f t="shared" si="17"/>
        <v>2626.0085599999998</v>
      </c>
      <c r="K33" s="37">
        <f t="shared" si="5"/>
        <v>307.08613964427678</v>
      </c>
      <c r="L33" s="221">
        <f t="shared" si="15"/>
        <v>296715.67848085606</v>
      </c>
      <c r="M33" s="202">
        <f t="shared" si="7"/>
        <v>1103126.5098440822</v>
      </c>
      <c r="N33" s="250">
        <f t="shared" si="2"/>
        <v>420.07727112819549</v>
      </c>
      <c r="O33" s="189">
        <f t="shared" si="8"/>
        <v>771.41713975110645</v>
      </c>
      <c r="P33" s="173"/>
      <c r="Q33" s="329">
        <v>1039673.7592217318</v>
      </c>
      <c r="R33" s="225">
        <f t="shared" si="16"/>
        <v>63452.750622350373</v>
      </c>
      <c r="S33" s="376">
        <f t="shared" si="10"/>
        <v>6.1031405341853695E-2</v>
      </c>
      <c r="T33" s="125"/>
      <c r="U33" s="319"/>
      <c r="V33" s="9"/>
      <c r="W33" s="9"/>
    </row>
    <row r="34" spans="1:23" ht="15">
      <c r="A34" s="30">
        <v>16</v>
      </c>
      <c r="B34" s="44" t="s">
        <v>18</v>
      </c>
      <c r="C34" s="37">
        <f>Vertetie_ienemumi!J21</f>
        <v>7973619.9915757803</v>
      </c>
      <c r="D34" s="97">
        <f>Iedzivotaju_skaits_struktura!C21</f>
        <v>16343</v>
      </c>
      <c r="E34" s="97">
        <f>Iedzivotaju_skaits_struktura!D21</f>
        <v>936</v>
      </c>
      <c r="F34" s="97">
        <f>Iedzivotaju_skaits_struktura!E21</f>
        <v>1706</v>
      </c>
      <c r="G34" s="97">
        <f>Iedzivotaju_skaits_struktura!F21</f>
        <v>3458</v>
      </c>
      <c r="H34" s="97">
        <v>1697.79</v>
      </c>
      <c r="I34" s="37">
        <f t="shared" si="3"/>
        <v>487.89206336509699</v>
      </c>
      <c r="J34" s="37">
        <f t="shared" si="17"/>
        <v>29234.360799999995</v>
      </c>
      <c r="K34" s="37">
        <f t="shared" si="5"/>
        <v>272.748224123162</v>
      </c>
      <c r="L34" s="221">
        <f t="shared" si="15"/>
        <v>3973283.9587916466</v>
      </c>
      <c r="M34" s="202">
        <f t="shared" si="7"/>
        <v>11946903.950367426</v>
      </c>
      <c r="N34" s="250">
        <f t="shared" si="2"/>
        <v>408.65966018889077</v>
      </c>
      <c r="O34" s="189">
        <f t="shared" si="8"/>
        <v>731.01046015832014</v>
      </c>
      <c r="P34" s="173"/>
      <c r="Q34" s="329">
        <v>11443833.499914996</v>
      </c>
      <c r="R34" s="225">
        <f t="shared" si="16"/>
        <v>503070.45045243017</v>
      </c>
      <c r="S34" s="376">
        <f t="shared" si="10"/>
        <v>4.3959958912034747E-2</v>
      </c>
      <c r="T34" s="125"/>
      <c r="U34" s="319"/>
      <c r="V34" s="9"/>
      <c r="W34" s="9"/>
    </row>
    <row r="35" spans="1:23" ht="15">
      <c r="A35" s="30">
        <v>17</v>
      </c>
      <c r="B35" s="44" t="s">
        <v>19</v>
      </c>
      <c r="C35" s="37">
        <f>Vertetie_ienemumi!J22</f>
        <v>3390375.2960775546</v>
      </c>
      <c r="D35" s="97">
        <f>Iedzivotaju_skaits_struktura!C22</f>
        <v>5521</v>
      </c>
      <c r="E35" s="97">
        <f>Iedzivotaju_skaits_struktura!D22</f>
        <v>339</v>
      </c>
      <c r="F35" s="97">
        <f>Iedzivotaju_skaits_struktura!E22</f>
        <v>614</v>
      </c>
      <c r="G35" s="97">
        <f>Iedzivotaju_skaits_struktura!F22</f>
        <v>1114</v>
      </c>
      <c r="H35" s="97">
        <v>744.89699999999993</v>
      </c>
      <c r="I35" s="37">
        <f t="shared" si="3"/>
        <v>614.08717552572989</v>
      </c>
      <c r="J35" s="37">
        <f t="shared" si="17"/>
        <v>10272.50344</v>
      </c>
      <c r="K35" s="37">
        <f t="shared" si="5"/>
        <v>330.04372457796467</v>
      </c>
      <c r="L35" s="221">
        <f t="shared" si="15"/>
        <v>1003285.758157008</v>
      </c>
      <c r="M35" s="202">
        <f t="shared" si="7"/>
        <v>4393661.0542345624</v>
      </c>
      <c r="N35" s="250">
        <f t="shared" si="2"/>
        <v>427.71083795661036</v>
      </c>
      <c r="O35" s="189">
        <f t="shared" si="8"/>
        <v>795.80892125241121</v>
      </c>
      <c r="P35" s="173"/>
      <c r="Q35" s="329">
        <v>4319799.2953579947</v>
      </c>
      <c r="R35" s="225">
        <f t="shared" si="16"/>
        <v>73861.758876567706</v>
      </c>
      <c r="S35" s="376">
        <f t="shared" si="10"/>
        <v>1.7098423752218928E-2</v>
      </c>
      <c r="T35" s="125"/>
      <c r="U35" s="319"/>
      <c r="V35" s="9"/>
      <c r="W35" s="9"/>
    </row>
    <row r="36" spans="1:23" ht="15">
      <c r="A36" s="30">
        <v>18</v>
      </c>
      <c r="B36" s="44" t="s">
        <v>207</v>
      </c>
      <c r="C36" s="37">
        <f>Vertetie_ienemumi!J23</f>
        <v>1864759.47341272</v>
      </c>
      <c r="D36" s="97">
        <f>Iedzivotaju_skaits_struktura!C23</f>
        <v>3618</v>
      </c>
      <c r="E36" s="97">
        <f>Iedzivotaju_skaits_struktura!D23</f>
        <v>242</v>
      </c>
      <c r="F36" s="97">
        <f>Iedzivotaju_skaits_struktura!E23</f>
        <v>371</v>
      </c>
      <c r="G36" s="97">
        <f>Iedzivotaju_skaits_struktura!F23</f>
        <v>767</v>
      </c>
      <c r="H36" s="97">
        <v>544.58300000000008</v>
      </c>
      <c r="I36" s="37">
        <f t="shared" si="3"/>
        <v>515.41168419367602</v>
      </c>
      <c r="J36" s="37">
        <f t="shared" si="17"/>
        <v>6789.0861599999998</v>
      </c>
      <c r="K36" s="37">
        <f t="shared" si="5"/>
        <v>274.67017349102548</v>
      </c>
      <c r="L36" s="221">
        <f t="shared" si="15"/>
        <v>914004.81930719339</v>
      </c>
      <c r="M36" s="202">
        <f t="shared" si="7"/>
        <v>2778764.2927199136</v>
      </c>
      <c r="N36" s="250">
        <f t="shared" si="2"/>
        <v>409.29872257209854</v>
      </c>
      <c r="O36" s="189">
        <f t="shared" si="8"/>
        <v>768.03877631838407</v>
      </c>
      <c r="P36" s="173"/>
      <c r="Q36" s="329">
        <v>2579077.2263579997</v>
      </c>
      <c r="R36" s="225">
        <f t="shared" si="16"/>
        <v>199687.06636191392</v>
      </c>
      <c r="S36" s="376">
        <f t="shared" si="10"/>
        <v>7.7425780167078795E-2</v>
      </c>
      <c r="T36" s="125"/>
      <c r="U36" s="319"/>
      <c r="V36" s="9"/>
      <c r="W36" s="9"/>
    </row>
    <row r="37" spans="1:23" ht="15">
      <c r="A37" s="30">
        <v>19</v>
      </c>
      <c r="B37" s="44" t="s">
        <v>21</v>
      </c>
      <c r="C37" s="37">
        <f>Vertetie_ienemumi!J24</f>
        <v>3880267.1239351644</v>
      </c>
      <c r="D37" s="97">
        <f>Iedzivotaju_skaits_struktura!C24</f>
        <v>7191</v>
      </c>
      <c r="E37" s="97">
        <f>Iedzivotaju_skaits_struktura!D24</f>
        <v>406</v>
      </c>
      <c r="F37" s="97">
        <f>Iedzivotaju_skaits_struktura!E24</f>
        <v>787</v>
      </c>
      <c r="G37" s="97">
        <f>Iedzivotaju_skaits_struktura!F24</f>
        <v>1671</v>
      </c>
      <c r="H37" s="97">
        <v>517.21699999999998</v>
      </c>
      <c r="I37" s="37">
        <f t="shared" si="3"/>
        <v>539.60049004799953</v>
      </c>
      <c r="J37" s="37">
        <f t="shared" si="17"/>
        <v>12729.369840000001</v>
      </c>
      <c r="K37" s="37">
        <f t="shared" si="5"/>
        <v>304.82790371460868</v>
      </c>
      <c r="L37" s="221">
        <f t="shared" si="15"/>
        <v>1457493.5904627945</v>
      </c>
      <c r="M37" s="202">
        <f t="shared" si="7"/>
        <v>5337760.7143979594</v>
      </c>
      <c r="N37" s="250">
        <f t="shared" si="2"/>
        <v>419.32639097537282</v>
      </c>
      <c r="O37" s="189">
        <f t="shared" si="8"/>
        <v>742.28350916394925</v>
      </c>
      <c r="P37" s="173"/>
      <c r="Q37" s="329">
        <v>5155927.2940591499</v>
      </c>
      <c r="R37" s="225">
        <f t="shared" si="16"/>
        <v>181833.42033880949</v>
      </c>
      <c r="S37" s="376">
        <f t="shared" si="10"/>
        <v>3.5266870529443883E-2</v>
      </c>
      <c r="T37" s="125"/>
      <c r="U37" s="319"/>
      <c r="V37" s="9"/>
      <c r="W37" s="9"/>
    </row>
    <row r="38" spans="1:23" ht="15">
      <c r="A38" s="30">
        <v>20</v>
      </c>
      <c r="B38" s="44" t="s">
        <v>22</v>
      </c>
      <c r="C38" s="37">
        <f>Vertetie_ienemumi!J25</f>
        <v>11969088.598609813</v>
      </c>
      <c r="D38" s="97">
        <f>Iedzivotaju_skaits_struktura!C25</f>
        <v>11684</v>
      </c>
      <c r="E38" s="97">
        <f>Iedzivotaju_skaits_struktura!D25</f>
        <v>1378</v>
      </c>
      <c r="F38" s="97">
        <f>Iedzivotaju_skaits_struktura!E25</f>
        <v>1827</v>
      </c>
      <c r="G38" s="97">
        <f>Iedzivotaju_skaits_struktura!F25</f>
        <v>1477</v>
      </c>
      <c r="H38" s="97">
        <v>162.74100000000001</v>
      </c>
      <c r="I38" s="37">
        <f t="shared" si="3"/>
        <v>1024.3999142938901</v>
      </c>
      <c r="J38" s="37">
        <f t="shared" si="17"/>
        <v>22204.886320000001</v>
      </c>
      <c r="K38" s="37">
        <f t="shared" si="5"/>
        <v>539.02949225320833</v>
      </c>
      <c r="L38" s="221">
        <f t="shared" si="15"/>
        <v>-928815.75038437999</v>
      </c>
      <c r="M38" s="202">
        <f t="shared" si="7"/>
        <v>11040272.848225433</v>
      </c>
      <c r="N38" s="250">
        <f t="shared" si="2"/>
        <v>497.20015176485862</v>
      </c>
      <c r="O38" s="189">
        <f t="shared" si="8"/>
        <v>944.90524205969132</v>
      </c>
      <c r="P38" s="173"/>
      <c r="Q38" s="329">
        <v>10333245.954842299</v>
      </c>
      <c r="R38" s="225">
        <f t="shared" si="16"/>
        <v>707026.89338313416</v>
      </c>
      <c r="S38" s="376">
        <f t="shared" si="10"/>
        <v>6.8422536003975853E-2</v>
      </c>
      <c r="T38" s="125"/>
      <c r="U38" s="319"/>
      <c r="V38" s="9"/>
      <c r="W38" s="9"/>
    </row>
    <row r="39" spans="1:23" ht="15">
      <c r="A39" s="30">
        <v>21</v>
      </c>
      <c r="B39" s="44" t="s">
        <v>23</v>
      </c>
      <c r="C39" s="37">
        <f>Vertetie_ienemumi!J26</f>
        <v>13156694.177324219</v>
      </c>
      <c r="D39" s="97">
        <f>Iedzivotaju_skaits_struktura!C26</f>
        <v>11159</v>
      </c>
      <c r="E39" s="97">
        <f>Iedzivotaju_skaits_struktura!D26</f>
        <v>1310</v>
      </c>
      <c r="F39" s="97">
        <f>Iedzivotaju_skaits_struktura!E26</f>
        <v>1662</v>
      </c>
      <c r="G39" s="97">
        <f>Iedzivotaju_skaits_struktura!F26</f>
        <v>1453</v>
      </c>
      <c r="H39" s="97">
        <v>243.09299999999999</v>
      </c>
      <c r="I39" s="37">
        <f t="shared" si="3"/>
        <v>1179.0208958978599</v>
      </c>
      <c r="J39" s="37">
        <f t="shared" si="17"/>
        <v>21087.24136</v>
      </c>
      <c r="K39" s="37">
        <f t="shared" si="5"/>
        <v>623.91727550863573</v>
      </c>
      <c r="L39" s="221">
        <f t="shared" si="15"/>
        <v>-2076909.97985914</v>
      </c>
      <c r="M39" s="202">
        <f t="shared" si="7"/>
        <v>11079784.197465079</v>
      </c>
      <c r="N39" s="250">
        <f t="shared" si="2"/>
        <v>525.42596768879014</v>
      </c>
      <c r="O39" s="189">
        <f t="shared" si="8"/>
        <v>992.90117371315341</v>
      </c>
      <c r="P39" s="173"/>
      <c r="Q39" s="329">
        <v>10351004.32529233</v>
      </c>
      <c r="R39" s="225">
        <f t="shared" si="16"/>
        <v>728779.87217274867</v>
      </c>
      <c r="S39" s="376">
        <f t="shared" si="10"/>
        <v>7.0406682218458805E-2</v>
      </c>
      <c r="T39" s="125"/>
      <c r="U39" s="319"/>
      <c r="V39" s="9"/>
      <c r="W39" s="9"/>
    </row>
    <row r="40" spans="1:23" ht="15">
      <c r="A40" s="30">
        <v>22</v>
      </c>
      <c r="B40" s="44" t="s">
        <v>24</v>
      </c>
      <c r="C40" s="37">
        <f>Vertetie_ienemumi!J27</f>
        <v>4327698.7684251443</v>
      </c>
      <c r="D40" s="97">
        <f>Iedzivotaju_skaits_struktura!C27</f>
        <v>5752</v>
      </c>
      <c r="E40" s="97">
        <f>Iedzivotaju_skaits_struktura!D27</f>
        <v>479</v>
      </c>
      <c r="F40" s="97">
        <f>Iedzivotaju_skaits_struktura!E27</f>
        <v>791</v>
      </c>
      <c r="G40" s="97">
        <f>Iedzivotaju_skaits_struktura!F27</f>
        <v>968</v>
      </c>
      <c r="H40" s="97">
        <v>178.72499999999999</v>
      </c>
      <c r="I40" s="37">
        <f t="shared" si="3"/>
        <v>752.38156613789022</v>
      </c>
      <c r="J40" s="37">
        <f t="shared" si="17"/>
        <v>10439.502</v>
      </c>
      <c r="K40" s="37">
        <f t="shared" si="5"/>
        <v>414.55030790023739</v>
      </c>
      <c r="L40" s="221">
        <f t="shared" si="15"/>
        <v>430729.61598688393</v>
      </c>
      <c r="M40" s="202">
        <f t="shared" si="7"/>
        <v>4758428.3844120279</v>
      </c>
      <c r="N40" s="250">
        <f t="shared" si="2"/>
        <v>455.80990208268821</v>
      </c>
      <c r="O40" s="189">
        <f t="shared" si="8"/>
        <v>827.26501815229972</v>
      </c>
      <c r="P40" s="173"/>
      <c r="Q40" s="329">
        <v>4521558.5951941246</v>
      </c>
      <c r="R40" s="225">
        <f t="shared" si="16"/>
        <v>236869.78921790328</v>
      </c>
      <c r="S40" s="376">
        <f t="shared" si="10"/>
        <v>5.2386756520122812E-2</v>
      </c>
      <c r="T40" s="125"/>
      <c r="U40" s="319"/>
      <c r="V40" s="9"/>
      <c r="W40" s="9"/>
    </row>
    <row r="41" spans="1:23" ht="15">
      <c r="A41" s="30">
        <v>23</v>
      </c>
      <c r="B41" s="44" t="s">
        <v>25</v>
      </c>
      <c r="C41" s="37">
        <f>Vertetie_ienemumi!J28</f>
        <v>487757.98296819191</v>
      </c>
      <c r="D41" s="97">
        <f>Iedzivotaju_skaits_struktura!C28</f>
        <v>1107</v>
      </c>
      <c r="E41" s="97">
        <f>Iedzivotaju_skaits_struktura!D28</f>
        <v>48</v>
      </c>
      <c r="F41" s="97">
        <f>Iedzivotaju_skaits_struktura!E28</f>
        <v>102</v>
      </c>
      <c r="G41" s="97">
        <f>Iedzivotaju_skaits_struktura!F28</f>
        <v>248</v>
      </c>
      <c r="H41" s="97">
        <v>185.387</v>
      </c>
      <c r="I41" s="37">
        <f t="shared" si="3"/>
        <v>440.61245073910743</v>
      </c>
      <c r="J41" s="37">
        <f t="shared" si="17"/>
        <v>2017.14824</v>
      </c>
      <c r="K41" s="37">
        <f t="shared" si="5"/>
        <v>241.80572022222418</v>
      </c>
      <c r="L41" s="221">
        <f t="shared" si="15"/>
        <v>315815.47684895445</v>
      </c>
      <c r="M41" s="202">
        <f t="shared" si="7"/>
        <v>803573.45981714642</v>
      </c>
      <c r="N41" s="250">
        <f t="shared" si="2"/>
        <v>398.37104873221733</v>
      </c>
      <c r="O41" s="189">
        <f t="shared" si="8"/>
        <v>725.90195105433281</v>
      </c>
      <c r="P41" s="173"/>
      <c r="Q41" s="329">
        <v>769148.54727735266</v>
      </c>
      <c r="R41" s="225">
        <f t="shared" si="16"/>
        <v>34424.912539793761</v>
      </c>
      <c r="S41" s="376">
        <f t="shared" si="10"/>
        <v>4.4757170330298024E-2</v>
      </c>
      <c r="T41" s="125"/>
      <c r="U41" s="319"/>
      <c r="V41" s="9"/>
      <c r="W41" s="9"/>
    </row>
    <row r="42" spans="1:23" ht="15">
      <c r="A42" s="30">
        <v>24</v>
      </c>
      <c r="B42" s="44" t="s">
        <v>26</v>
      </c>
      <c r="C42" s="37">
        <f>Vertetie_ienemumi!J29</f>
        <v>5952233.7748735202</v>
      </c>
      <c r="D42" s="97">
        <f>Iedzivotaju_skaits_struktura!C29</f>
        <v>13146</v>
      </c>
      <c r="E42" s="97">
        <f>Iedzivotaju_skaits_struktura!D29</f>
        <v>786</v>
      </c>
      <c r="F42" s="97">
        <f>Iedzivotaju_skaits_struktura!E29</f>
        <v>1327</v>
      </c>
      <c r="G42" s="97">
        <f>Iedzivotaju_skaits_struktura!F29</f>
        <v>2817</v>
      </c>
      <c r="H42" s="97">
        <v>1040.144</v>
      </c>
      <c r="I42" s="37">
        <f t="shared" si="3"/>
        <v>452.77907917796443</v>
      </c>
      <c r="J42" s="37">
        <f t="shared" si="17"/>
        <v>22976.858879999996</v>
      </c>
      <c r="K42" s="37">
        <f t="shared" si="5"/>
        <v>259.05341569793899</v>
      </c>
      <c r="L42" s="221">
        <f t="shared" si="15"/>
        <v>3332853.5655931206</v>
      </c>
      <c r="M42" s="202">
        <f t="shared" si="7"/>
        <v>9285087.3404666409</v>
      </c>
      <c r="N42" s="250">
        <f t="shared" si="2"/>
        <v>404.10603507465345</v>
      </c>
      <c r="O42" s="189">
        <f t="shared" si="8"/>
        <v>706.30513771996357</v>
      </c>
      <c r="P42" s="173"/>
      <c r="Q42" s="329">
        <v>8840108.6381321028</v>
      </c>
      <c r="R42" s="225">
        <f t="shared" si="16"/>
        <v>444978.7023345381</v>
      </c>
      <c r="S42" s="376">
        <f t="shared" si="10"/>
        <v>5.033633867519538E-2</v>
      </c>
      <c r="T42" s="125"/>
      <c r="U42" s="319"/>
      <c r="V42" s="9"/>
      <c r="W42" s="9"/>
    </row>
    <row r="43" spans="1:23" ht="15">
      <c r="A43" s="30">
        <v>25</v>
      </c>
      <c r="B43" s="44" t="s">
        <v>27</v>
      </c>
      <c r="C43" s="37">
        <f>Vertetie_ienemumi!J30</f>
        <v>15482324.210574396</v>
      </c>
      <c r="D43" s="97">
        <f>Iedzivotaju_skaits_struktura!C30</f>
        <v>24597</v>
      </c>
      <c r="E43" s="97">
        <f>Iedzivotaju_skaits_struktura!D30</f>
        <v>1667</v>
      </c>
      <c r="F43" s="97">
        <f>Iedzivotaju_skaits_struktura!E30</f>
        <v>2791</v>
      </c>
      <c r="G43" s="97">
        <f>Iedzivotaju_skaits_struktura!F30</f>
        <v>4897</v>
      </c>
      <c r="H43" s="97">
        <v>786.06700000000001</v>
      </c>
      <c r="I43" s="37">
        <f t="shared" si="3"/>
        <v>629.43953370632175</v>
      </c>
      <c r="J43" s="37">
        <f t="shared" si="17"/>
        <v>42415.041839999998</v>
      </c>
      <c r="K43" s="37">
        <f t="shared" si="5"/>
        <v>365.01966139695304</v>
      </c>
      <c r="L43" s="221">
        <f t="shared" si="15"/>
        <v>3152325.5379446195</v>
      </c>
      <c r="M43" s="202">
        <f t="shared" si="7"/>
        <v>18634649.748519015</v>
      </c>
      <c r="N43" s="250">
        <f t="shared" si="2"/>
        <v>439.34059569747711</v>
      </c>
      <c r="O43" s="189">
        <f t="shared" si="8"/>
        <v>757.59847739639042</v>
      </c>
      <c r="P43" s="173"/>
      <c r="Q43" s="329">
        <v>17799069.429060649</v>
      </c>
      <c r="R43" s="225">
        <f t="shared" si="16"/>
        <v>835580.31945836544</v>
      </c>
      <c r="S43" s="376">
        <f t="shared" si="10"/>
        <v>4.6945168835293538E-2</v>
      </c>
      <c r="T43" s="125"/>
      <c r="U43" s="319"/>
      <c r="V43" s="9"/>
      <c r="W43" s="9"/>
    </row>
    <row r="44" spans="1:23" ht="15">
      <c r="A44" s="30">
        <v>26</v>
      </c>
      <c r="B44" s="44" t="s">
        <v>28</v>
      </c>
      <c r="C44" s="37">
        <f>Vertetie_ienemumi!J31</f>
        <v>2000332.0821960205</v>
      </c>
      <c r="D44" s="97">
        <f>Iedzivotaju_skaits_struktura!C31</f>
        <v>3187</v>
      </c>
      <c r="E44" s="97">
        <f>Iedzivotaju_skaits_struktura!D31</f>
        <v>218</v>
      </c>
      <c r="F44" s="97">
        <f>Iedzivotaju_skaits_struktura!E31</f>
        <v>342</v>
      </c>
      <c r="G44" s="97">
        <f>Iedzivotaju_skaits_struktura!F31</f>
        <v>681</v>
      </c>
      <c r="H44" s="97">
        <v>299.63799999999998</v>
      </c>
      <c r="I44" s="37">
        <f t="shared" si="3"/>
        <v>627.65361851145917</v>
      </c>
      <c r="J44" s="37">
        <f t="shared" si="17"/>
        <v>5771.4297599999991</v>
      </c>
      <c r="K44" s="37">
        <f t="shared" si="5"/>
        <v>346.5921210823193</v>
      </c>
      <c r="L44" s="221">
        <f t="shared" si="15"/>
        <v>499928.06265122496</v>
      </c>
      <c r="M44" s="202">
        <f t="shared" si="7"/>
        <v>2500260.1448472454</v>
      </c>
      <c r="N44" s="250">
        <f t="shared" si="2"/>
        <v>433.21330221772394</v>
      </c>
      <c r="O44" s="189">
        <f t="shared" si="8"/>
        <v>784.51840126992329</v>
      </c>
      <c r="P44" s="173"/>
      <c r="Q44" s="329">
        <v>2400449.0065336572</v>
      </c>
      <c r="R44" s="225">
        <f t="shared" si="16"/>
        <v>99811.138313588221</v>
      </c>
      <c r="S44" s="376">
        <f t="shared" si="10"/>
        <v>4.1580195222609362E-2</v>
      </c>
      <c r="T44" s="125"/>
      <c r="U44" s="319"/>
      <c r="V44" s="9"/>
      <c r="W44" s="9"/>
    </row>
    <row r="45" spans="1:23" ht="15">
      <c r="A45" s="30">
        <v>27</v>
      </c>
      <c r="B45" s="44" t="s">
        <v>29</v>
      </c>
      <c r="C45" s="37">
        <f>Vertetie_ienemumi!J32</f>
        <v>3572711.9858606048</v>
      </c>
      <c r="D45" s="97">
        <f>Iedzivotaju_skaits_struktura!C32</f>
        <v>6254</v>
      </c>
      <c r="E45" s="97">
        <f>Iedzivotaju_skaits_struktura!D32</f>
        <v>416</v>
      </c>
      <c r="F45" s="97">
        <f>Iedzivotaju_skaits_struktura!E32</f>
        <v>700</v>
      </c>
      <c r="G45" s="97">
        <f>Iedzivotaju_skaits_struktura!F32</f>
        <v>1301</v>
      </c>
      <c r="H45" s="97">
        <v>496.214</v>
      </c>
      <c r="I45" s="37">
        <f t="shared" si="3"/>
        <v>571.26830602184282</v>
      </c>
      <c r="J45" s="37">
        <f t="shared" si="17"/>
        <v>11226.425279999998</v>
      </c>
      <c r="K45" s="37">
        <f t="shared" si="5"/>
        <v>318.24128311132404</v>
      </c>
      <c r="L45" s="221">
        <f t="shared" si="15"/>
        <v>1184894.8046296039</v>
      </c>
      <c r="M45" s="202">
        <f t="shared" si="7"/>
        <v>4757606.7904902082</v>
      </c>
      <c r="N45" s="250">
        <f t="shared" si="2"/>
        <v>423.78643885564696</v>
      </c>
      <c r="O45" s="189">
        <f t="shared" si="8"/>
        <v>760.73021913818491</v>
      </c>
      <c r="P45" s="173"/>
      <c r="Q45" s="329">
        <v>4457700.5929129841</v>
      </c>
      <c r="R45" s="225">
        <f t="shared" si="16"/>
        <v>299906.19757722411</v>
      </c>
      <c r="S45" s="376">
        <f t="shared" si="10"/>
        <v>6.7278228164095566E-2</v>
      </c>
      <c r="T45" s="125"/>
      <c r="U45" s="319"/>
      <c r="V45" s="9"/>
      <c r="W45" s="9"/>
    </row>
    <row r="46" spans="1:23" ht="15">
      <c r="A46" s="30">
        <v>28</v>
      </c>
      <c r="B46" s="44" t="s">
        <v>30</v>
      </c>
      <c r="C46" s="37">
        <f>Vertetie_ienemumi!J33</f>
        <v>4593333.3795594629</v>
      </c>
      <c r="D46" s="97">
        <f>Iedzivotaju_skaits_struktura!C33</f>
        <v>7711</v>
      </c>
      <c r="E46" s="97">
        <f>Iedzivotaju_skaits_struktura!D33</f>
        <v>569</v>
      </c>
      <c r="F46" s="97">
        <f>Iedzivotaju_skaits_struktura!E33</f>
        <v>884</v>
      </c>
      <c r="G46" s="97">
        <f>Iedzivotaju_skaits_struktura!F33</f>
        <v>1535</v>
      </c>
      <c r="H46" s="97">
        <v>700.89</v>
      </c>
      <c r="I46" s="37">
        <f t="shared" si="3"/>
        <v>595.68582279334237</v>
      </c>
      <c r="J46" s="37">
        <f t="shared" si="17"/>
        <v>14125.552799999999</v>
      </c>
      <c r="K46" s="37">
        <f t="shared" si="5"/>
        <v>325.17901738751516</v>
      </c>
      <c r="L46" s="221">
        <f t="shared" si="15"/>
        <v>1425469.8412431129</v>
      </c>
      <c r="M46" s="202">
        <f t="shared" si="7"/>
        <v>6018803.2208025753</v>
      </c>
      <c r="N46" s="250">
        <f t="shared" si="2"/>
        <v>426.09328682715875</v>
      </c>
      <c r="O46" s="189">
        <f t="shared" si="8"/>
        <v>780.54768782292513</v>
      </c>
      <c r="P46" s="173"/>
      <c r="Q46" s="329">
        <v>5778472.0965576088</v>
      </c>
      <c r="R46" s="225">
        <f t="shared" si="16"/>
        <v>240331.12424496654</v>
      </c>
      <c r="S46" s="376">
        <f t="shared" si="10"/>
        <v>4.1590773517473201E-2</v>
      </c>
      <c r="T46" s="125"/>
      <c r="U46" s="319"/>
      <c r="V46" s="9"/>
      <c r="W46" s="9"/>
    </row>
    <row r="47" spans="1:23" ht="15">
      <c r="A47" s="30">
        <v>29</v>
      </c>
      <c r="B47" s="44" t="s">
        <v>31</v>
      </c>
      <c r="C47" s="37">
        <f>Vertetie_ienemumi!J34</f>
        <v>10304404.82303554</v>
      </c>
      <c r="D47" s="97">
        <f>Iedzivotaju_skaits_struktura!C34</f>
        <v>9208</v>
      </c>
      <c r="E47" s="97">
        <f>Iedzivotaju_skaits_struktura!D34</f>
        <v>606</v>
      </c>
      <c r="F47" s="97">
        <f>Iedzivotaju_skaits_struktura!E34</f>
        <v>808</v>
      </c>
      <c r="G47" s="97">
        <f>Iedzivotaju_skaits_struktura!F34</f>
        <v>1904</v>
      </c>
      <c r="H47" s="97">
        <v>80.683000000000007</v>
      </c>
      <c r="I47" s="37">
        <f t="shared" si="3"/>
        <v>1119.0708973757103</v>
      </c>
      <c r="J47" s="37">
        <f t="shared" si="17"/>
        <v>14791.718160000002</v>
      </c>
      <c r="K47" s="37">
        <f t="shared" si="5"/>
        <v>696.63339387447729</v>
      </c>
      <c r="L47" s="221">
        <f t="shared" si="15"/>
        <v>-2174808.258636341</v>
      </c>
      <c r="M47" s="202">
        <f t="shared" si="7"/>
        <v>8129596.5643991996</v>
      </c>
      <c r="N47" s="250">
        <f t="shared" si="2"/>
        <v>549.60461499215035</v>
      </c>
      <c r="O47" s="189">
        <f t="shared" si="8"/>
        <v>882.88407519539521</v>
      </c>
      <c r="P47" s="173"/>
      <c r="Q47" s="329">
        <v>7034922.1851483686</v>
      </c>
      <c r="R47" s="225">
        <f t="shared" si="16"/>
        <v>1094674.379250831</v>
      </c>
      <c r="S47" s="376">
        <f t="shared" si="10"/>
        <v>0.15560575517975606</v>
      </c>
      <c r="T47" s="125"/>
      <c r="U47" s="319"/>
      <c r="V47" s="9"/>
      <c r="W47" s="9"/>
    </row>
    <row r="48" spans="1:23" ht="15">
      <c r="A48" s="30">
        <v>30</v>
      </c>
      <c r="B48" s="44" t="s">
        <v>32</v>
      </c>
      <c r="C48" s="37">
        <f>Vertetie_ienemumi!J35</f>
        <v>12108301.677112261</v>
      </c>
      <c r="D48" s="97">
        <f>Iedzivotaju_skaits_struktura!C35</f>
        <v>18423</v>
      </c>
      <c r="E48" s="97">
        <f>Iedzivotaju_skaits_struktura!D35</f>
        <v>1397</v>
      </c>
      <c r="F48" s="97">
        <f>Iedzivotaju_skaits_struktura!E35</f>
        <v>1983</v>
      </c>
      <c r="G48" s="97">
        <f>Iedzivotaju_skaits_struktura!F35</f>
        <v>3870</v>
      </c>
      <c r="H48" s="97">
        <v>172.68299999999999</v>
      </c>
      <c r="I48" s="37">
        <f t="shared" si="3"/>
        <v>657.23832584879017</v>
      </c>
      <c r="J48" s="37">
        <f t="shared" si="17"/>
        <v>31282.838159999996</v>
      </c>
      <c r="K48" s="37">
        <f t="shared" si="5"/>
        <v>387.05892397559438</v>
      </c>
      <c r="L48" s="221">
        <f t="shared" si="15"/>
        <v>1864766.5282659554</v>
      </c>
      <c r="M48" s="202">
        <f t="shared" si="7"/>
        <v>13973068.205378216</v>
      </c>
      <c r="N48" s="250">
        <f t="shared" si="2"/>
        <v>446.66881354918013</v>
      </c>
      <c r="O48" s="189">
        <f t="shared" si="8"/>
        <v>758.45780846649382</v>
      </c>
      <c r="P48" s="173"/>
      <c r="Q48" s="329">
        <v>13341485.88123899</v>
      </c>
      <c r="R48" s="225">
        <f t="shared" si="16"/>
        <v>631582.32413922623</v>
      </c>
      <c r="S48" s="376">
        <f t="shared" si="10"/>
        <v>4.7339728854892238E-2</v>
      </c>
      <c r="T48" s="125"/>
      <c r="U48" s="319"/>
      <c r="V48" s="9"/>
      <c r="W48" s="9"/>
    </row>
    <row r="49" spans="1:23" ht="15">
      <c r="A49" s="30">
        <v>31</v>
      </c>
      <c r="B49" s="44" t="s">
        <v>33</v>
      </c>
      <c r="C49" s="37">
        <f>Vertetie_ienemumi!J36</f>
        <v>1344797.8340668387</v>
      </c>
      <c r="D49" s="97">
        <f>Iedzivotaju_skaits_struktura!C36</f>
        <v>2601</v>
      </c>
      <c r="E49" s="97">
        <f>Iedzivotaju_skaits_struktura!D36</f>
        <v>116</v>
      </c>
      <c r="F49" s="97">
        <f>Iedzivotaju_skaits_struktura!E36</f>
        <v>263</v>
      </c>
      <c r="G49" s="97">
        <f>Iedzivotaju_skaits_struktura!F36</f>
        <v>590</v>
      </c>
      <c r="H49" s="97">
        <v>190.13499999999999</v>
      </c>
      <c r="I49" s="37">
        <f t="shared" si="3"/>
        <v>517.03107807260233</v>
      </c>
      <c r="J49" s="37">
        <f t="shared" si="17"/>
        <v>4455.4251999999997</v>
      </c>
      <c r="K49" s="37">
        <f t="shared" si="5"/>
        <v>301.83378099734205</v>
      </c>
      <c r="L49" s="221">
        <f t="shared" si="15"/>
        <v>519043.85676058364</v>
      </c>
      <c r="M49" s="202">
        <f t="shared" si="7"/>
        <v>1863841.6908274223</v>
      </c>
      <c r="N49" s="250">
        <f t="shared" si="2"/>
        <v>418.33082302165514</v>
      </c>
      <c r="O49" s="189">
        <f t="shared" si="8"/>
        <v>716.58657855725573</v>
      </c>
      <c r="P49" s="173"/>
      <c r="Q49" s="329">
        <v>1809717.1658726158</v>
      </c>
      <c r="R49" s="225">
        <f t="shared" si="16"/>
        <v>54124.524954806548</v>
      </c>
      <c r="S49" s="376">
        <f t="shared" si="10"/>
        <v>2.9907725900753412E-2</v>
      </c>
      <c r="T49" s="125"/>
      <c r="U49" s="319"/>
      <c r="V49" s="9"/>
      <c r="W49" s="9"/>
    </row>
    <row r="50" spans="1:23" ht="15">
      <c r="A50" s="30">
        <v>32</v>
      </c>
      <c r="B50" s="44" t="s">
        <v>34</v>
      </c>
      <c r="C50" s="37">
        <f>Vertetie_ienemumi!J37</f>
        <v>1073203.0326882387</v>
      </c>
      <c r="D50" s="97">
        <f>Iedzivotaju_skaits_struktura!C37</f>
        <v>2765</v>
      </c>
      <c r="E50" s="97">
        <f>Iedzivotaju_skaits_struktura!D37</f>
        <v>144</v>
      </c>
      <c r="F50" s="97">
        <f>Iedzivotaju_skaits_struktura!E37</f>
        <v>246</v>
      </c>
      <c r="G50" s="97">
        <f>Iedzivotaju_skaits_struktura!F37</f>
        <v>573</v>
      </c>
      <c r="H50" s="97">
        <v>508.93900000000002</v>
      </c>
      <c r="I50" s="37">
        <f t="shared" si="3"/>
        <v>388.13852900117132</v>
      </c>
      <c r="J50" s="37">
        <f t="shared" si="17"/>
        <v>5101.5272800000002</v>
      </c>
      <c r="K50" s="37">
        <f t="shared" si="5"/>
        <v>210.36896869994561</v>
      </c>
      <c r="L50" s="221">
        <f t="shared" si="15"/>
        <v>905771.71791562368</v>
      </c>
      <c r="M50" s="202">
        <f t="shared" si="7"/>
        <v>1978974.7506038623</v>
      </c>
      <c r="N50" s="250">
        <f t="shared" ref="N50:N81" si="18">M50/J50</f>
        <v>387.91809628505257</v>
      </c>
      <c r="O50" s="189">
        <f t="shared" si="8"/>
        <v>715.72323710808769</v>
      </c>
      <c r="P50" s="173"/>
      <c r="Q50" s="329">
        <v>1878986.1968505834</v>
      </c>
      <c r="R50" s="225">
        <f t="shared" si="16"/>
        <v>99988.553753278917</v>
      </c>
      <c r="S50" s="376">
        <f t="shared" ref="S50:S81" si="19">M50/Q50-1</f>
        <v>5.3214097006605066E-2</v>
      </c>
      <c r="T50" s="125"/>
      <c r="U50" s="319"/>
      <c r="V50" s="9"/>
      <c r="W50" s="9"/>
    </row>
    <row r="51" spans="1:23" ht="15">
      <c r="A51" s="30">
        <v>33</v>
      </c>
      <c r="B51" s="44" t="s">
        <v>35</v>
      </c>
      <c r="C51" s="37">
        <f>Vertetie_ienemumi!J38</f>
        <v>2894737.6327673066</v>
      </c>
      <c r="D51" s="97">
        <f>Iedzivotaju_skaits_struktura!C38</f>
        <v>7608</v>
      </c>
      <c r="E51" s="97">
        <f>Iedzivotaju_skaits_struktura!D38</f>
        <v>365</v>
      </c>
      <c r="F51" s="97">
        <f>Iedzivotaju_skaits_struktura!E38</f>
        <v>775</v>
      </c>
      <c r="G51" s="97">
        <f>Iedzivotaju_skaits_struktura!F38</f>
        <v>1695</v>
      </c>
      <c r="H51" s="97">
        <v>947.40300000000002</v>
      </c>
      <c r="I51" s="37">
        <f t="shared" si="3"/>
        <v>380.48601902830001</v>
      </c>
      <c r="J51" s="37">
        <f t="shared" si="17"/>
        <v>13682.95256</v>
      </c>
      <c r="K51" s="37">
        <f t="shared" si="5"/>
        <v>211.55796748354047</v>
      </c>
      <c r="L51" s="221">
        <f t="shared" si="15"/>
        <v>2418536.8433614681</v>
      </c>
      <c r="M51" s="202">
        <f t="shared" si="7"/>
        <v>5313274.4761287747</v>
      </c>
      <c r="N51" s="250">
        <f t="shared" si="18"/>
        <v>388.31344717669435</v>
      </c>
      <c r="O51" s="189">
        <f t="shared" si="8"/>
        <v>698.3799258844341</v>
      </c>
      <c r="P51" s="173"/>
      <c r="Q51" s="329">
        <v>5088384.1093921205</v>
      </c>
      <c r="R51" s="225">
        <f t="shared" si="16"/>
        <v>224890.36673665419</v>
      </c>
      <c r="S51" s="376">
        <f t="shared" si="19"/>
        <v>4.419681413625054E-2</v>
      </c>
      <c r="T51" s="125"/>
      <c r="U51" s="319"/>
      <c r="V51" s="9"/>
      <c r="W51" s="9"/>
    </row>
    <row r="52" spans="1:23" ht="15">
      <c r="A52" s="30">
        <v>34</v>
      </c>
      <c r="B52" s="44" t="s">
        <v>36</v>
      </c>
      <c r="C52" s="37">
        <f>Vertetie_ienemumi!J39</f>
        <v>8896864.5198705159</v>
      </c>
      <c r="D52" s="97">
        <f>Iedzivotaju_skaits_struktura!C39</f>
        <v>23236</v>
      </c>
      <c r="E52" s="97">
        <f>Iedzivotaju_skaits_struktura!D39</f>
        <v>1085</v>
      </c>
      <c r="F52" s="97">
        <f>Iedzivotaju_skaits_struktura!E39</f>
        <v>1985</v>
      </c>
      <c r="G52" s="97">
        <f>Iedzivotaju_skaits_struktura!F39</f>
        <v>5087</v>
      </c>
      <c r="H52" s="97">
        <v>1872.386</v>
      </c>
      <c r="I52" s="37">
        <f t="shared" si="3"/>
        <v>382.89139782537939</v>
      </c>
      <c r="J52" s="37">
        <f t="shared" si="17"/>
        <v>38856.406719999999</v>
      </c>
      <c r="K52" s="37">
        <f t="shared" si="5"/>
        <v>228.96776287065063</v>
      </c>
      <c r="L52" s="221">
        <f t="shared" si="15"/>
        <v>6416536.0181030184</v>
      </c>
      <c r="M52" s="202">
        <f t="shared" si="7"/>
        <v>15313400.537973534</v>
      </c>
      <c r="N52" s="250">
        <f t="shared" si="18"/>
        <v>394.1023329388687</v>
      </c>
      <c r="O52" s="189">
        <f t="shared" si="8"/>
        <v>659.03772327309071</v>
      </c>
      <c r="P52" s="173"/>
      <c r="Q52" s="329">
        <v>14621785.279557943</v>
      </c>
      <c r="R52" s="225">
        <f t="shared" si="16"/>
        <v>691615.25841559097</v>
      </c>
      <c r="S52" s="376">
        <f t="shared" si="19"/>
        <v>4.7300329282123021E-2</v>
      </c>
      <c r="T52" s="125"/>
      <c r="U52" s="319"/>
      <c r="V52" s="9"/>
      <c r="W52" s="9"/>
    </row>
    <row r="53" spans="1:23" ht="15">
      <c r="A53" s="30">
        <v>35</v>
      </c>
      <c r="B53" s="44" t="s">
        <v>37</v>
      </c>
      <c r="C53" s="37">
        <f>Vertetie_ienemumi!J40</f>
        <v>15252331.715791836</v>
      </c>
      <c r="D53" s="97">
        <f>Iedzivotaju_skaits_struktura!C40</f>
        <v>21324</v>
      </c>
      <c r="E53" s="97">
        <f>Iedzivotaju_skaits_struktura!D40</f>
        <v>1482</v>
      </c>
      <c r="F53" s="97">
        <f>Iedzivotaju_skaits_struktura!E40</f>
        <v>2363</v>
      </c>
      <c r="G53" s="97">
        <f>Iedzivotaju_skaits_struktura!F40</f>
        <v>4312</v>
      </c>
      <c r="H53" s="97">
        <v>887.54399999999998</v>
      </c>
      <c r="I53" s="37">
        <f t="shared" si="3"/>
        <v>715.26597804313622</v>
      </c>
      <c r="J53" s="37">
        <f t="shared" si="17"/>
        <v>37035.206879999998</v>
      </c>
      <c r="K53" s="37">
        <f t="shared" si="5"/>
        <v>411.83330675623966</v>
      </c>
      <c r="L53" s="221">
        <f t="shared" si="15"/>
        <v>1595223.8488105647</v>
      </c>
      <c r="M53" s="202">
        <f t="shared" si="7"/>
        <v>16847555.564602401</v>
      </c>
      <c r="N53" s="250">
        <f t="shared" si="18"/>
        <v>454.90647910220076</v>
      </c>
      <c r="O53" s="189">
        <f t="shared" si="8"/>
        <v>790.07482482659918</v>
      </c>
      <c r="P53" s="173"/>
      <c r="Q53" s="329">
        <v>16364339.360235257</v>
      </c>
      <c r="R53" s="225">
        <f t="shared" si="16"/>
        <v>483216.20436714403</v>
      </c>
      <c r="S53" s="376">
        <f t="shared" si="19"/>
        <v>2.9528610579987236E-2</v>
      </c>
      <c r="T53" s="125"/>
      <c r="U53" s="319"/>
      <c r="V53" s="9"/>
      <c r="W53" s="9"/>
    </row>
    <row r="54" spans="1:23" ht="15">
      <c r="A54" s="30">
        <v>36</v>
      </c>
      <c r="B54" s="44" t="s">
        <v>38</v>
      </c>
      <c r="C54" s="37">
        <f>Vertetie_ienemumi!J41</f>
        <v>2215392.1062990064</v>
      </c>
      <c r="D54" s="97">
        <f>Iedzivotaju_skaits_struktura!C41</f>
        <v>4071</v>
      </c>
      <c r="E54" s="97">
        <f>Iedzivotaju_skaits_struktura!D41</f>
        <v>272</v>
      </c>
      <c r="F54" s="97">
        <f>Iedzivotaju_skaits_struktura!E41</f>
        <v>417</v>
      </c>
      <c r="G54" s="97">
        <f>Iedzivotaju_skaits_struktura!F41</f>
        <v>899</v>
      </c>
      <c r="H54" s="97">
        <v>675.05399999999997</v>
      </c>
      <c r="I54" s="37">
        <f t="shared" si="3"/>
        <v>544.18867754826977</v>
      </c>
      <c r="J54" s="37">
        <f t="shared" si="17"/>
        <v>7758.24208</v>
      </c>
      <c r="K54" s="37">
        <f t="shared" si="5"/>
        <v>285.55336163202145</v>
      </c>
      <c r="L54" s="221">
        <f t="shared" si="15"/>
        <v>988121.53181408218</v>
      </c>
      <c r="M54" s="202">
        <f t="shared" si="7"/>
        <v>3203513.6381130884</v>
      </c>
      <c r="N54" s="250">
        <f t="shared" si="18"/>
        <v>412.91746314173901</v>
      </c>
      <c r="O54" s="189">
        <f t="shared" si="8"/>
        <v>786.91074382537181</v>
      </c>
      <c r="P54" s="173"/>
      <c r="Q54" s="329">
        <v>3057700.0196593311</v>
      </c>
      <c r="R54" s="225">
        <f t="shared" si="16"/>
        <v>145813.61845375737</v>
      </c>
      <c r="S54" s="376">
        <f t="shared" si="19"/>
        <v>4.7687352427071339E-2</v>
      </c>
      <c r="T54" s="125"/>
      <c r="U54" s="319"/>
      <c r="V54" s="9"/>
      <c r="W54" s="9"/>
    </row>
    <row r="55" spans="1:23" ht="15">
      <c r="A55" s="30">
        <v>37</v>
      </c>
      <c r="B55" s="44" t="s">
        <v>39</v>
      </c>
      <c r="C55" s="37">
        <f>Vertetie_ienemumi!J42</f>
        <v>1646979.9660777415</v>
      </c>
      <c r="D55" s="97">
        <f>Iedzivotaju_skaits_struktura!C42</f>
        <v>2911</v>
      </c>
      <c r="E55" s="97">
        <f>Iedzivotaju_skaits_struktura!D42</f>
        <v>192</v>
      </c>
      <c r="F55" s="97">
        <f>Iedzivotaju_skaits_struktura!E42</f>
        <v>272</v>
      </c>
      <c r="G55" s="97">
        <f>Iedzivotaju_skaits_struktura!F42</f>
        <v>663</v>
      </c>
      <c r="H55" s="97">
        <v>320.01599999999996</v>
      </c>
      <c r="I55" s="37">
        <f t="shared" si="3"/>
        <v>565.77807147981503</v>
      </c>
      <c r="J55" s="37">
        <f t="shared" si="17"/>
        <v>5224.04432</v>
      </c>
      <c r="K55" s="37">
        <f t="shared" si="5"/>
        <v>315.2691411465172</v>
      </c>
      <c r="L55" s="221">
        <f t="shared" si="15"/>
        <v>561736.46290615003</v>
      </c>
      <c r="M55" s="202">
        <f t="shared" si="7"/>
        <v>2208716.4289838914</v>
      </c>
      <c r="N55" s="250">
        <f t="shared" si="18"/>
        <v>422.79817966473365</v>
      </c>
      <c r="O55" s="189">
        <f t="shared" si="8"/>
        <v>758.74834386255282</v>
      </c>
      <c r="P55" s="173"/>
      <c r="Q55" s="329">
        <v>2104058.7025163551</v>
      </c>
      <c r="R55" s="225">
        <f t="shared" si="16"/>
        <v>104657.7264675363</v>
      </c>
      <c r="S55" s="376">
        <f t="shared" si="19"/>
        <v>4.9740877639188774E-2</v>
      </c>
      <c r="T55" s="125"/>
      <c r="U55" s="319"/>
      <c r="V55" s="9"/>
      <c r="W55" s="9"/>
    </row>
    <row r="56" spans="1:23" ht="15">
      <c r="A56" s="30">
        <v>38</v>
      </c>
      <c r="B56" s="44" t="s">
        <v>40</v>
      </c>
      <c r="C56" s="37">
        <f>Vertetie_ienemumi!J43</f>
        <v>5955980.9212874221</v>
      </c>
      <c r="D56" s="97">
        <f>Iedzivotaju_skaits_struktura!C43</f>
        <v>7441</v>
      </c>
      <c r="E56" s="97">
        <f>Iedzivotaju_skaits_struktura!D43</f>
        <v>423</v>
      </c>
      <c r="F56" s="97">
        <f>Iedzivotaju_skaits_struktura!E43</f>
        <v>757</v>
      </c>
      <c r="G56" s="97">
        <f>Iedzivotaju_skaits_struktura!F43</f>
        <v>1748</v>
      </c>
      <c r="H56" s="97">
        <v>395.84300000000002</v>
      </c>
      <c r="I56" s="37">
        <f t="shared" si="3"/>
        <v>800.42748572603443</v>
      </c>
      <c r="J56" s="37">
        <f t="shared" si="17"/>
        <v>12793.84136</v>
      </c>
      <c r="K56" s="37">
        <f t="shared" si="5"/>
        <v>465.53499873062532</v>
      </c>
      <c r="L56" s="221">
        <f t="shared" si="15"/>
        <v>92469.922239115695</v>
      </c>
      <c r="M56" s="202">
        <f t="shared" si="7"/>
        <v>6048450.8435265375</v>
      </c>
      <c r="N56" s="250">
        <f t="shared" si="18"/>
        <v>472.76268896353872</v>
      </c>
      <c r="O56" s="189">
        <f t="shared" si="8"/>
        <v>812.8545684083507</v>
      </c>
      <c r="P56" s="173"/>
      <c r="Q56" s="329">
        <v>5745651.2801073985</v>
      </c>
      <c r="R56" s="225">
        <f t="shared" si="16"/>
        <v>302799.56341913901</v>
      </c>
      <c r="S56" s="376">
        <f t="shared" si="19"/>
        <v>5.2700651093722239E-2</v>
      </c>
      <c r="T56" s="125"/>
      <c r="U56" s="319"/>
      <c r="V56" s="9"/>
      <c r="W56" s="9"/>
    </row>
    <row r="57" spans="1:23" ht="15">
      <c r="A57" s="30">
        <v>39</v>
      </c>
      <c r="B57" s="44" t="s">
        <v>41</v>
      </c>
      <c r="C57" s="37">
        <f>Vertetie_ienemumi!J44</f>
        <v>1558467.3956792592</v>
      </c>
      <c r="D57" s="97">
        <f>Iedzivotaju_skaits_struktura!C44</f>
        <v>3052</v>
      </c>
      <c r="E57" s="97">
        <f>Iedzivotaju_skaits_struktura!D44</f>
        <v>159</v>
      </c>
      <c r="F57" s="97">
        <f>Iedzivotaju_skaits_struktura!E44</f>
        <v>282</v>
      </c>
      <c r="G57" s="97">
        <f>Iedzivotaju_skaits_struktura!F44</f>
        <v>742</v>
      </c>
      <c r="H57" s="97">
        <v>377.71800000000002</v>
      </c>
      <c r="I57" s="37">
        <f t="shared" si="3"/>
        <v>510.63807197878742</v>
      </c>
      <c r="J57" s="37">
        <f t="shared" si="17"/>
        <v>5466.5913600000003</v>
      </c>
      <c r="K57" s="37">
        <f t="shared" si="5"/>
        <v>285.08942649030547</v>
      </c>
      <c r="L57" s="221">
        <f t="shared" si="15"/>
        <v>697940.35413644242</v>
      </c>
      <c r="M57" s="202">
        <f t="shared" si="7"/>
        <v>2256407.7498157015</v>
      </c>
      <c r="N57" s="250">
        <f t="shared" si="18"/>
        <v>412.76320127497172</v>
      </c>
      <c r="O57" s="189">
        <f t="shared" si="8"/>
        <v>739.32101894354571</v>
      </c>
      <c r="P57" s="173"/>
      <c r="Q57" s="329">
        <v>2159332.462647072</v>
      </c>
      <c r="R57" s="225">
        <f t="shared" si="16"/>
        <v>97075.287168629467</v>
      </c>
      <c r="S57" s="376">
        <f t="shared" si="19"/>
        <v>4.4956156056500607E-2</v>
      </c>
      <c r="T57" s="125"/>
      <c r="U57" s="319"/>
      <c r="V57" s="9"/>
      <c r="W57" s="9"/>
    </row>
    <row r="58" spans="1:23" ht="15">
      <c r="A58" s="30">
        <v>40</v>
      </c>
      <c r="B58" s="44" t="s">
        <v>42</v>
      </c>
      <c r="C58" s="37">
        <f>Vertetie_ienemumi!J45</f>
        <v>12963355.60127186</v>
      </c>
      <c r="D58" s="97">
        <f>Iedzivotaju_skaits_struktura!C45</f>
        <v>8879</v>
      </c>
      <c r="E58" s="97">
        <f>Iedzivotaju_skaits_struktura!D45</f>
        <v>791</v>
      </c>
      <c r="F58" s="97">
        <f>Iedzivotaju_skaits_struktura!E45</f>
        <v>1343</v>
      </c>
      <c r="G58" s="97">
        <f>Iedzivotaju_skaits_struktura!F45</f>
        <v>1167</v>
      </c>
      <c r="H58" s="97">
        <v>152.43700000000001</v>
      </c>
      <c r="I58" s="37">
        <f t="shared" si="3"/>
        <v>1460.0017570978557</v>
      </c>
      <c r="J58" s="37">
        <f t="shared" si="17"/>
        <v>16203.40424</v>
      </c>
      <c r="K58" s="127">
        <f t="shared" si="5"/>
        <v>800.03901706471652</v>
      </c>
      <c r="L58" s="221">
        <f t="shared" si="15"/>
        <v>-3500766.0218761978</v>
      </c>
      <c r="M58" s="202">
        <f t="shared" si="7"/>
        <v>9462589.579395663</v>
      </c>
      <c r="N58" s="250">
        <f t="shared" si="18"/>
        <v>583.98774968757198</v>
      </c>
      <c r="O58" s="189">
        <f t="shared" si="8"/>
        <v>1065.7269489126775</v>
      </c>
      <c r="P58" s="173"/>
      <c r="Q58" s="329">
        <v>8989034.1827462986</v>
      </c>
      <c r="R58" s="225">
        <f t="shared" si="16"/>
        <v>473555.39664936438</v>
      </c>
      <c r="S58" s="376">
        <f t="shared" si="19"/>
        <v>5.2681454650413295E-2</v>
      </c>
      <c r="T58" s="125"/>
      <c r="U58" s="319"/>
      <c r="V58" s="9"/>
      <c r="W58" s="9"/>
    </row>
    <row r="59" spans="1:23" ht="15">
      <c r="A59" s="30">
        <v>41</v>
      </c>
      <c r="B59" s="44" t="s">
        <v>43</v>
      </c>
      <c r="C59" s="37">
        <f>Vertetie_ienemumi!J46</f>
        <v>5692142.3118756171</v>
      </c>
      <c r="D59" s="97">
        <f>Iedzivotaju_skaits_struktura!C46</f>
        <v>9178</v>
      </c>
      <c r="E59" s="97">
        <f>Iedzivotaju_skaits_struktura!D46</f>
        <v>636</v>
      </c>
      <c r="F59" s="97">
        <f>Iedzivotaju_skaits_struktura!E46</f>
        <v>1065</v>
      </c>
      <c r="G59" s="97">
        <f>Iedzivotaju_skaits_struktura!F46</f>
        <v>1973</v>
      </c>
      <c r="H59" s="97">
        <v>489.82800000000003</v>
      </c>
      <c r="I59" s="37">
        <f t="shared" si="3"/>
        <v>620.19419392848306</v>
      </c>
      <c r="J59" s="37">
        <f t="shared" si="17"/>
        <v>16342.698560000001</v>
      </c>
      <c r="K59" s="37">
        <f t="shared" si="5"/>
        <v>348.29880089739703</v>
      </c>
      <c r="L59" s="221">
        <f t="shared" si="15"/>
        <v>1397006.3129152397</v>
      </c>
      <c r="M59" s="202">
        <f t="shared" si="7"/>
        <v>7089148.6247908566</v>
      </c>
      <c r="N59" s="250">
        <f t="shared" si="18"/>
        <v>433.78078588208729</v>
      </c>
      <c r="O59" s="189">
        <f t="shared" si="8"/>
        <v>772.40669261177345</v>
      </c>
      <c r="P59" s="173"/>
      <c r="Q59" s="329">
        <v>6780490.6785910958</v>
      </c>
      <c r="R59" s="225">
        <f t="shared" si="16"/>
        <v>308657.94619976077</v>
      </c>
      <c r="S59" s="376">
        <f t="shared" si="19"/>
        <v>4.5521476369597469E-2</v>
      </c>
      <c r="T59" s="125"/>
      <c r="U59" s="319"/>
      <c r="V59" s="9"/>
      <c r="W59" s="9"/>
    </row>
    <row r="60" spans="1:23" ht="15">
      <c r="A60" s="30">
        <v>42</v>
      </c>
      <c r="B60" s="44" t="s">
        <v>44</v>
      </c>
      <c r="C60" s="37">
        <f>Vertetie_ienemumi!J47</f>
        <v>11753366.709494559</v>
      </c>
      <c r="D60" s="97">
        <f>Iedzivotaju_skaits_struktura!C47</f>
        <v>21957</v>
      </c>
      <c r="E60" s="97">
        <f>Iedzivotaju_skaits_struktura!D47</f>
        <v>1417</v>
      </c>
      <c r="F60" s="97">
        <f>Iedzivotaju_skaits_struktura!E47</f>
        <v>2275</v>
      </c>
      <c r="G60" s="97">
        <f>Iedzivotaju_skaits_struktura!F47</f>
        <v>4464</v>
      </c>
      <c r="H60" s="97">
        <v>1870.424</v>
      </c>
      <c r="I60" s="37">
        <f t="shared" si="3"/>
        <v>535.29019034907128</v>
      </c>
      <c r="J60" s="37">
        <f t="shared" si="17"/>
        <v>38835.684479999996</v>
      </c>
      <c r="K60" s="37">
        <f t="shared" si="5"/>
        <v>302.64348026484328</v>
      </c>
      <c r="L60" s="221">
        <f t="shared" ref="L60:L91" si="20">(0.6*($K$16-K60)+$K$9/$J$16*($K$7-K60)/($K$7-$K$5))*J60</f>
        <v>4503252.9116662452</v>
      </c>
      <c r="M60" s="202">
        <f t="shared" si="7"/>
        <v>16256619.621160805</v>
      </c>
      <c r="N60" s="250">
        <f t="shared" si="18"/>
        <v>418.60005401817517</v>
      </c>
      <c r="O60" s="189">
        <f t="shared" si="8"/>
        <v>740.38437041311681</v>
      </c>
      <c r="P60" s="173"/>
      <c r="Q60" s="329">
        <v>15494937.579436559</v>
      </c>
      <c r="R60" s="225">
        <f t="shared" ref="R60:R91" si="21">M60-Q60</f>
        <v>761682.041724246</v>
      </c>
      <c r="S60" s="376">
        <f t="shared" si="19"/>
        <v>4.9156831889086039E-2</v>
      </c>
      <c r="T60" s="125"/>
      <c r="U60" s="319"/>
      <c r="V60" s="9"/>
      <c r="W60" s="9"/>
    </row>
    <row r="61" spans="1:23" ht="15">
      <c r="A61" s="30">
        <v>43</v>
      </c>
      <c r="B61" s="44" t="s">
        <v>45</v>
      </c>
      <c r="C61" s="37">
        <f>Vertetie_ienemumi!J48</f>
        <v>6178608.8966892678</v>
      </c>
      <c r="D61" s="97">
        <f>Iedzivotaju_skaits_struktura!C48</f>
        <v>9062</v>
      </c>
      <c r="E61" s="97">
        <f>Iedzivotaju_skaits_struktura!D48</f>
        <v>668</v>
      </c>
      <c r="F61" s="97">
        <f>Iedzivotaju_skaits_struktura!E48</f>
        <v>1129</v>
      </c>
      <c r="G61" s="97">
        <f>Iedzivotaju_skaits_struktura!F48</f>
        <v>1621</v>
      </c>
      <c r="H61" s="97">
        <v>311.37200000000001</v>
      </c>
      <c r="I61" s="37">
        <f t="shared" si="3"/>
        <v>681.81515081541249</v>
      </c>
      <c r="J61" s="37">
        <f t="shared" si="17"/>
        <v>15978.48544</v>
      </c>
      <c r="K61" s="37">
        <f t="shared" si="5"/>
        <v>386.68301322364056</v>
      </c>
      <c r="L61" s="221">
        <f t="shared" si="20"/>
        <v>956485.03658445133</v>
      </c>
      <c r="M61" s="202">
        <f t="shared" si="7"/>
        <v>7135093.9332737196</v>
      </c>
      <c r="N61" s="250">
        <f t="shared" si="18"/>
        <v>446.54382044320465</v>
      </c>
      <c r="O61" s="189">
        <f t="shared" si="8"/>
        <v>787.36415065920539</v>
      </c>
      <c r="P61" s="173"/>
      <c r="Q61" s="329">
        <v>7097736.2821875513</v>
      </c>
      <c r="R61" s="225">
        <f t="shared" si="21"/>
        <v>37357.651086168364</v>
      </c>
      <c r="S61" s="376">
        <f t="shared" si="19"/>
        <v>5.2633191204809471E-3</v>
      </c>
      <c r="T61" s="125"/>
      <c r="U61" s="319"/>
      <c r="V61" s="9"/>
      <c r="W61" s="9"/>
    </row>
    <row r="62" spans="1:23" ht="15">
      <c r="A62" s="30">
        <v>44</v>
      </c>
      <c r="B62" s="44" t="s">
        <v>46</v>
      </c>
      <c r="C62" s="37">
        <f>Vertetie_ienemumi!J49</f>
        <v>10488189.764756434</v>
      </c>
      <c r="D62" s="97">
        <f>Iedzivotaju_skaits_struktura!C49</f>
        <v>9988</v>
      </c>
      <c r="E62" s="97">
        <f>Iedzivotaju_skaits_struktura!D49</f>
        <v>1077</v>
      </c>
      <c r="F62" s="97">
        <f>Iedzivotaju_skaits_struktura!E49</f>
        <v>1445</v>
      </c>
      <c r="G62" s="97">
        <f>Iedzivotaju_skaits_struktura!F49</f>
        <v>1584</v>
      </c>
      <c r="H62" s="97">
        <v>130.71100000000001</v>
      </c>
      <c r="I62" s="37">
        <f t="shared" si="3"/>
        <v>1050.0790713612769</v>
      </c>
      <c r="J62" s="37">
        <f t="shared" si="17"/>
        <v>18589.720720000001</v>
      </c>
      <c r="K62" s="37">
        <f t="shared" si="5"/>
        <v>564.1929710903388</v>
      </c>
      <c r="L62" s="221">
        <f t="shared" si="20"/>
        <v>-1089836.8112950188</v>
      </c>
      <c r="M62" s="202">
        <f t="shared" si="7"/>
        <v>9398352.9534614142</v>
      </c>
      <c r="N62" s="250">
        <f t="shared" si="18"/>
        <v>505.56719463515498</v>
      </c>
      <c r="O62" s="189">
        <f t="shared" si="8"/>
        <v>940.96445268936861</v>
      </c>
      <c r="P62" s="173"/>
      <c r="Q62" s="329">
        <v>8879314.2510309108</v>
      </c>
      <c r="R62" s="225">
        <f t="shared" si="21"/>
        <v>519038.70243050344</v>
      </c>
      <c r="S62" s="376">
        <f t="shared" si="19"/>
        <v>5.8454818441665335E-2</v>
      </c>
      <c r="T62" s="125"/>
      <c r="U62" s="319"/>
      <c r="V62" s="9"/>
      <c r="W62" s="9"/>
    </row>
    <row r="63" spans="1:23" ht="15">
      <c r="A63" s="30">
        <v>45</v>
      </c>
      <c r="B63" s="44" t="s">
        <v>47</v>
      </c>
      <c r="C63" s="37">
        <f>Vertetie_ienemumi!J50</f>
        <v>5762288.4142192788</v>
      </c>
      <c r="D63" s="97">
        <f>Iedzivotaju_skaits_struktura!C50</f>
        <v>8111</v>
      </c>
      <c r="E63" s="97">
        <f>Iedzivotaju_skaits_struktura!D50</f>
        <v>653</v>
      </c>
      <c r="F63" s="97">
        <f>Iedzivotaju_skaits_struktura!E50</f>
        <v>930</v>
      </c>
      <c r="G63" s="97">
        <f>Iedzivotaju_skaits_struktura!F50</f>
        <v>1514</v>
      </c>
      <c r="H63" s="97">
        <v>111.664</v>
      </c>
      <c r="I63" s="37">
        <f t="shared" si="3"/>
        <v>710.42885146335584</v>
      </c>
      <c r="J63" s="37">
        <f t="shared" si="17"/>
        <v>13960.90928</v>
      </c>
      <c r="K63" s="37">
        <f t="shared" si="5"/>
        <v>412.74449240023131</v>
      </c>
      <c r="L63" s="221">
        <f t="shared" si="20"/>
        <v>592849.49140690069</v>
      </c>
      <c r="M63" s="202">
        <f t="shared" si="7"/>
        <v>6355137.9056261797</v>
      </c>
      <c r="N63" s="250">
        <f t="shared" si="18"/>
        <v>455.20945506969014</v>
      </c>
      <c r="O63" s="189">
        <f t="shared" si="8"/>
        <v>783.5208859112538</v>
      </c>
      <c r="P63" s="173"/>
      <c r="Q63" s="329">
        <v>6114124.4994351538</v>
      </c>
      <c r="R63" s="225">
        <f t="shared" si="21"/>
        <v>241013.40619102586</v>
      </c>
      <c r="S63" s="376">
        <f t="shared" si="19"/>
        <v>3.9419119812377224E-2</v>
      </c>
      <c r="T63" s="125"/>
      <c r="U63" s="319"/>
      <c r="V63" s="9"/>
      <c r="W63" s="9"/>
    </row>
    <row r="64" spans="1:23" ht="15">
      <c r="A64" s="30">
        <v>46</v>
      </c>
      <c r="B64" s="44" t="s">
        <v>48</v>
      </c>
      <c r="C64" s="37">
        <f>Vertetie_ienemumi!J51</f>
        <v>3316386.981843391</v>
      </c>
      <c r="D64" s="97">
        <f>Iedzivotaju_skaits_struktura!C51</f>
        <v>7514</v>
      </c>
      <c r="E64" s="97">
        <f>Iedzivotaju_skaits_struktura!D51</f>
        <v>385</v>
      </c>
      <c r="F64" s="97">
        <f>Iedzivotaju_skaits_struktura!E51</f>
        <v>675</v>
      </c>
      <c r="G64" s="97">
        <f>Iedzivotaju_skaits_struktura!F51</f>
        <v>1748</v>
      </c>
      <c r="H64" s="97">
        <v>646.21300000000008</v>
      </c>
      <c r="I64" s="37">
        <f t="shared" si="3"/>
        <v>441.36105693949838</v>
      </c>
      <c r="J64" s="37">
        <f t="shared" si="17"/>
        <v>12891.163759999999</v>
      </c>
      <c r="K64" s="37">
        <f t="shared" si="5"/>
        <v>257.26048040238311</v>
      </c>
      <c r="L64" s="221">
        <f t="shared" si="20"/>
        <v>1885324.8417371176</v>
      </c>
      <c r="M64" s="202">
        <f t="shared" si="7"/>
        <v>5201711.8235805091</v>
      </c>
      <c r="N64" s="250">
        <f t="shared" si="18"/>
        <v>403.50987082492151</v>
      </c>
      <c r="O64" s="189">
        <f t="shared" si="8"/>
        <v>692.26934037536716</v>
      </c>
      <c r="P64" s="173"/>
      <c r="Q64" s="329">
        <v>5016663.2499442985</v>
      </c>
      <c r="R64" s="225">
        <f t="shared" si="21"/>
        <v>185048.57363621052</v>
      </c>
      <c r="S64" s="376">
        <f t="shared" si="19"/>
        <v>3.688678398699885E-2</v>
      </c>
      <c r="T64" s="125"/>
      <c r="U64" s="319"/>
      <c r="V64" s="9"/>
      <c r="W64" s="9"/>
    </row>
    <row r="65" spans="1:23" ht="15">
      <c r="A65" s="30">
        <v>47</v>
      </c>
      <c r="B65" s="44" t="s">
        <v>49</v>
      </c>
      <c r="C65" s="37">
        <f>Vertetie_ienemumi!J52</f>
        <v>2989500.8274300145</v>
      </c>
      <c r="D65" s="97">
        <f>Iedzivotaju_skaits_struktura!C52</f>
        <v>5744</v>
      </c>
      <c r="E65" s="97">
        <f>Iedzivotaju_skaits_struktura!D52</f>
        <v>340</v>
      </c>
      <c r="F65" s="97">
        <f>Iedzivotaju_skaits_struktura!E52</f>
        <v>594</v>
      </c>
      <c r="G65" s="97">
        <f>Iedzivotaju_skaits_struktura!F52</f>
        <v>1213</v>
      </c>
      <c r="H65" s="97">
        <v>683.77499999999998</v>
      </c>
      <c r="I65" s="37">
        <f t="shared" si="3"/>
        <v>520.45627218489108</v>
      </c>
      <c r="J65" s="37">
        <f t="shared" si="17"/>
        <v>10412.998000000001</v>
      </c>
      <c r="K65" s="37">
        <f t="shared" si="5"/>
        <v>287.09319135853229</v>
      </c>
      <c r="L65" s="221">
        <f t="shared" si="20"/>
        <v>1315539.3951340334</v>
      </c>
      <c r="M65" s="202">
        <f t="shared" si="7"/>
        <v>4305040.2225640481</v>
      </c>
      <c r="N65" s="250">
        <f t="shared" si="18"/>
        <v>413.42946791731327</v>
      </c>
      <c r="O65" s="189">
        <f t="shared" si="8"/>
        <v>749.484718412961</v>
      </c>
      <c r="P65" s="173"/>
      <c r="Q65" s="329">
        <v>4125364.6912787259</v>
      </c>
      <c r="R65" s="225">
        <f t="shared" si="21"/>
        <v>179675.53128532227</v>
      </c>
      <c r="S65" s="376">
        <f t="shared" si="19"/>
        <v>4.3553853957485789E-2</v>
      </c>
      <c r="T65" s="125"/>
      <c r="U65" s="319"/>
      <c r="V65" s="9"/>
      <c r="W65" s="9"/>
    </row>
    <row r="66" spans="1:23" ht="15">
      <c r="A66" s="30">
        <v>48</v>
      </c>
      <c r="B66" s="44" t="s">
        <v>50</v>
      </c>
      <c r="C66" s="37">
        <f>Vertetie_ienemumi!J53</f>
        <v>1218883.7921635709</v>
      </c>
      <c r="D66" s="97">
        <f>Iedzivotaju_skaits_struktura!C53</f>
        <v>2293</v>
      </c>
      <c r="E66" s="97">
        <f>Iedzivotaju_skaits_struktura!D53</f>
        <v>141</v>
      </c>
      <c r="F66" s="97">
        <f>Iedzivotaju_skaits_struktura!E53</f>
        <v>239</v>
      </c>
      <c r="G66" s="97">
        <f>Iedzivotaju_skaits_struktura!F53</f>
        <v>513</v>
      </c>
      <c r="H66" s="97">
        <v>249.79400000000001</v>
      </c>
      <c r="I66" s="37">
        <f t="shared" si="3"/>
        <v>531.56728833997863</v>
      </c>
      <c r="J66" s="37">
        <f t="shared" si="17"/>
        <v>4161.38688</v>
      </c>
      <c r="K66" s="37">
        <f t="shared" si="5"/>
        <v>292.90326213638923</v>
      </c>
      <c r="L66" s="221">
        <f t="shared" si="20"/>
        <v>509595.51944106538</v>
      </c>
      <c r="M66" s="202">
        <f t="shared" si="7"/>
        <v>1728479.3116046363</v>
      </c>
      <c r="N66" s="250">
        <f t="shared" si="18"/>
        <v>415.36135943328497</v>
      </c>
      <c r="O66" s="189">
        <f t="shared" si="8"/>
        <v>753.80693920830186</v>
      </c>
      <c r="P66" s="173"/>
      <c r="Q66" s="329">
        <v>1643883.4694223972</v>
      </c>
      <c r="R66" s="225">
        <f t="shared" si="21"/>
        <v>84595.842182239052</v>
      </c>
      <c r="S66" s="376">
        <f t="shared" si="19"/>
        <v>5.1460972602859201E-2</v>
      </c>
      <c r="T66" s="125"/>
      <c r="U66" s="319"/>
      <c r="V66" s="9"/>
      <c r="W66" s="9"/>
    </row>
    <row r="67" spans="1:23" ht="15">
      <c r="A67" s="30">
        <v>49</v>
      </c>
      <c r="B67" s="44" t="s">
        <v>51</v>
      </c>
      <c r="C67" s="37">
        <f>Vertetie_ienemumi!J54</f>
        <v>1614037.8392906273</v>
      </c>
      <c r="D67" s="97">
        <f>Iedzivotaju_skaits_struktura!C54</f>
        <v>2418</v>
      </c>
      <c r="E67" s="97">
        <f>Iedzivotaju_skaits_struktura!D54</f>
        <v>169</v>
      </c>
      <c r="F67" s="97">
        <f>Iedzivotaju_skaits_struktura!E54</f>
        <v>257</v>
      </c>
      <c r="G67" s="97">
        <f>Iedzivotaju_skaits_struktura!F54</f>
        <v>478</v>
      </c>
      <c r="H67" s="97">
        <v>209.23699999999999</v>
      </c>
      <c r="I67" s="37">
        <f t="shared" si="3"/>
        <v>667.50944552962255</v>
      </c>
      <c r="J67" s="37">
        <f t="shared" si="17"/>
        <v>4323.0402399999994</v>
      </c>
      <c r="K67" s="37">
        <f t="shared" si="5"/>
        <v>373.35711667829111</v>
      </c>
      <c r="L67" s="221">
        <f t="shared" si="20"/>
        <v>297233.85055010434</v>
      </c>
      <c r="M67" s="202">
        <f t="shared" si="7"/>
        <v>1911271.6898407317</v>
      </c>
      <c r="N67" s="250">
        <f t="shared" si="18"/>
        <v>442.11286125819913</v>
      </c>
      <c r="O67" s="189">
        <f t="shared" si="8"/>
        <v>790.43494203504201</v>
      </c>
      <c r="P67" s="173"/>
      <c r="Q67" s="329">
        <v>1847035.7574162816</v>
      </c>
      <c r="R67" s="225">
        <f t="shared" si="21"/>
        <v>64235.93242445006</v>
      </c>
      <c r="S67" s="376">
        <f t="shared" si="19"/>
        <v>3.4777849950401674E-2</v>
      </c>
      <c r="T67" s="125"/>
      <c r="U67" s="319"/>
      <c r="V67" s="9"/>
      <c r="W67" s="9"/>
    </row>
    <row r="68" spans="1:23" ht="15">
      <c r="A68" s="30">
        <v>50</v>
      </c>
      <c r="B68" s="44" t="s">
        <v>52</v>
      </c>
      <c r="C68" s="37">
        <f>Vertetie_ienemumi!J55</f>
        <v>2284669.8254048708</v>
      </c>
      <c r="D68" s="97">
        <f>Iedzivotaju_skaits_struktura!C55</f>
        <v>4744</v>
      </c>
      <c r="E68" s="97">
        <f>Iedzivotaju_skaits_struktura!D55</f>
        <v>274</v>
      </c>
      <c r="F68" s="97">
        <f>Iedzivotaju_skaits_struktura!E55</f>
        <v>419</v>
      </c>
      <c r="G68" s="97">
        <f>Iedzivotaju_skaits_struktura!F55</f>
        <v>1034</v>
      </c>
      <c r="H68" s="97">
        <v>904.05600000000004</v>
      </c>
      <c r="I68" s="37">
        <f t="shared" si="3"/>
        <v>481.59144717640618</v>
      </c>
      <c r="J68" s="37">
        <f t="shared" si="17"/>
        <v>8890.4251199999999</v>
      </c>
      <c r="K68" s="37">
        <f t="shared" si="5"/>
        <v>256.98094236970201</v>
      </c>
      <c r="L68" s="221">
        <f t="shared" si="20"/>
        <v>1301878.1149869869</v>
      </c>
      <c r="M68" s="202">
        <f t="shared" si="7"/>
        <v>3586547.9403918576</v>
      </c>
      <c r="N68" s="250">
        <f t="shared" si="18"/>
        <v>403.41692236106002</v>
      </c>
      <c r="O68" s="189">
        <f t="shared" si="8"/>
        <v>756.01769401177432</v>
      </c>
      <c r="P68" s="173"/>
      <c r="Q68" s="329">
        <v>3441895.8466160307</v>
      </c>
      <c r="R68" s="225">
        <f t="shared" si="21"/>
        <v>144652.09377582697</v>
      </c>
      <c r="S68" s="376">
        <f t="shared" si="19"/>
        <v>4.2026865489856347E-2</v>
      </c>
      <c r="T68" s="125"/>
      <c r="U68" s="319"/>
      <c r="V68" s="9"/>
      <c r="W68" s="9"/>
    </row>
    <row r="69" spans="1:23" ht="15">
      <c r="A69" s="30">
        <v>51</v>
      </c>
      <c r="B69" s="44" t="s">
        <v>53</v>
      </c>
      <c r="C69" s="37">
        <f>Vertetie_ienemumi!J56</f>
        <v>15211988.413666731</v>
      </c>
      <c r="D69" s="97">
        <f>Iedzivotaju_skaits_struktura!C56</f>
        <v>23937</v>
      </c>
      <c r="E69" s="97">
        <f>Iedzivotaju_skaits_struktura!D56</f>
        <v>1479</v>
      </c>
      <c r="F69" s="97">
        <f>Iedzivotaju_skaits_struktura!E56</f>
        <v>2475</v>
      </c>
      <c r="G69" s="97">
        <f>Iedzivotaju_skaits_struktura!F56</f>
        <v>4723</v>
      </c>
      <c r="H69" s="97">
        <v>1314.7089999999998</v>
      </c>
      <c r="I69" s="37">
        <f t="shared" si="3"/>
        <v>635.5010408015512</v>
      </c>
      <c r="J69" s="37">
        <f t="shared" si="17"/>
        <v>40959.737679999998</v>
      </c>
      <c r="K69" s="37">
        <f t="shared" si="5"/>
        <v>371.38881436475867</v>
      </c>
      <c r="L69" s="221">
        <f t="shared" si="20"/>
        <v>2870031.2808056222</v>
      </c>
      <c r="M69" s="202">
        <f t="shared" si="7"/>
        <v>18082019.694472354</v>
      </c>
      <c r="N69" s="250">
        <f t="shared" si="18"/>
        <v>441.45838617764201</v>
      </c>
      <c r="O69" s="189">
        <f t="shared" si="8"/>
        <v>755.40041335473757</v>
      </c>
      <c r="P69" s="173"/>
      <c r="Q69" s="329">
        <v>17295522.316739574</v>
      </c>
      <c r="R69" s="225">
        <f t="shared" si="21"/>
        <v>786497.37773277983</v>
      </c>
      <c r="S69" s="376">
        <f t="shared" si="19"/>
        <v>4.5474046017769831E-2</v>
      </c>
      <c r="T69" s="125"/>
      <c r="U69" s="319"/>
      <c r="V69" s="9"/>
      <c r="W69" s="9"/>
    </row>
    <row r="70" spans="1:23" ht="15">
      <c r="A70" s="30">
        <v>52</v>
      </c>
      <c r="B70" s="44" t="s">
        <v>54</v>
      </c>
      <c r="C70" s="37">
        <f>Vertetie_ienemumi!J57</f>
        <v>4383023.2223768588</v>
      </c>
      <c r="D70" s="97">
        <f>Iedzivotaju_skaits_struktura!C57</f>
        <v>8473</v>
      </c>
      <c r="E70" s="97">
        <f>Iedzivotaju_skaits_struktura!D57</f>
        <v>525</v>
      </c>
      <c r="F70" s="97">
        <f>Iedzivotaju_skaits_struktura!E57</f>
        <v>999</v>
      </c>
      <c r="G70" s="97">
        <f>Iedzivotaju_skaits_struktura!F57</f>
        <v>1736</v>
      </c>
      <c r="H70" s="97">
        <v>647.76</v>
      </c>
      <c r="I70" s="37">
        <f t="shared" si="3"/>
        <v>517.29295673042122</v>
      </c>
      <c r="J70" s="37">
        <f t="shared" si="17"/>
        <v>15227.475199999999</v>
      </c>
      <c r="K70" s="37">
        <f t="shared" si="5"/>
        <v>287.83650374139893</v>
      </c>
      <c r="L70" s="221">
        <f t="shared" si="20"/>
        <v>1916227.3223346367</v>
      </c>
      <c r="M70" s="202">
        <f t="shared" si="7"/>
        <v>6299250.5447114957</v>
      </c>
      <c r="N70" s="250">
        <f t="shared" si="18"/>
        <v>413.67662478356857</v>
      </c>
      <c r="O70" s="189">
        <f t="shared" si="8"/>
        <v>743.44984594730272</v>
      </c>
      <c r="P70" s="173"/>
      <c r="Q70" s="329">
        <v>6059798.4887202326</v>
      </c>
      <c r="R70" s="225">
        <f t="shared" si="21"/>
        <v>239452.05599126313</v>
      </c>
      <c r="S70" s="376">
        <f t="shared" si="19"/>
        <v>3.9514854567685997E-2</v>
      </c>
      <c r="T70" s="125"/>
      <c r="U70" s="319"/>
      <c r="V70" s="9"/>
      <c r="W70" s="9"/>
    </row>
    <row r="71" spans="1:23" ht="15">
      <c r="A71" s="30">
        <v>53</v>
      </c>
      <c r="B71" s="44" t="s">
        <v>55</v>
      </c>
      <c r="C71" s="37">
        <f>Vertetie_ienemumi!J58</f>
        <v>2334308.6686600298</v>
      </c>
      <c r="D71" s="97">
        <f>Iedzivotaju_skaits_struktura!C58</f>
        <v>5794</v>
      </c>
      <c r="E71" s="97">
        <f>Iedzivotaju_skaits_struktura!D58</f>
        <v>300</v>
      </c>
      <c r="F71" s="97">
        <f>Iedzivotaju_skaits_struktura!E58</f>
        <v>561</v>
      </c>
      <c r="G71" s="97">
        <f>Iedzivotaju_skaits_struktura!F58</f>
        <v>1279</v>
      </c>
      <c r="H71" s="97">
        <v>626.83699999999999</v>
      </c>
      <c r="I71" s="37">
        <f t="shared" si="3"/>
        <v>402.88378817052637</v>
      </c>
      <c r="J71" s="37">
        <f t="shared" si="17"/>
        <v>10224.11224</v>
      </c>
      <c r="K71" s="37">
        <f t="shared" si="5"/>
        <v>228.31406912058995</v>
      </c>
      <c r="L71" s="221">
        <f t="shared" si="20"/>
        <v>1692815.524684215</v>
      </c>
      <c r="M71" s="202">
        <f t="shared" si="7"/>
        <v>4027124.1933442447</v>
      </c>
      <c r="N71" s="250">
        <f t="shared" si="18"/>
        <v>393.88497493101119</v>
      </c>
      <c r="O71" s="189">
        <f t="shared" si="8"/>
        <v>695.05077551678369</v>
      </c>
      <c r="P71" s="173"/>
      <c r="Q71" s="329">
        <v>3859773.2639916982</v>
      </c>
      <c r="R71" s="225">
        <f t="shared" si="21"/>
        <v>167350.92935254658</v>
      </c>
      <c r="S71" s="376">
        <f t="shared" si="19"/>
        <v>4.3357709872179351E-2</v>
      </c>
      <c r="T71" s="125"/>
      <c r="U71" s="319"/>
      <c r="V71" s="9"/>
      <c r="W71" s="9"/>
    </row>
    <row r="72" spans="1:23" ht="15">
      <c r="A72" s="30">
        <v>54</v>
      </c>
      <c r="B72" s="44" t="s">
        <v>56</v>
      </c>
      <c r="C72" s="37">
        <f>Vertetie_ienemumi!J59</f>
        <v>3866673.7717106692</v>
      </c>
      <c r="D72" s="97">
        <f>Iedzivotaju_skaits_struktura!C59</f>
        <v>6306</v>
      </c>
      <c r="E72" s="97">
        <f>Iedzivotaju_skaits_struktura!D59</f>
        <v>470</v>
      </c>
      <c r="F72" s="97">
        <f>Iedzivotaju_skaits_struktura!E59</f>
        <v>659</v>
      </c>
      <c r="G72" s="97">
        <f>Iedzivotaju_skaits_struktura!F59</f>
        <v>1242</v>
      </c>
      <c r="H72" s="97">
        <v>496.92099999999999</v>
      </c>
      <c r="I72" s="37">
        <f t="shared" si="3"/>
        <v>613.17376652563735</v>
      </c>
      <c r="J72" s="37">
        <f t="shared" si="17"/>
        <v>11228.539919999999</v>
      </c>
      <c r="K72" s="37">
        <f t="shared" si="5"/>
        <v>344.36122588150977</v>
      </c>
      <c r="L72" s="221">
        <f t="shared" si="20"/>
        <v>989349.87694084749</v>
      </c>
      <c r="M72" s="202">
        <f t="shared" si="7"/>
        <v>4856023.648651517</v>
      </c>
      <c r="N72" s="250">
        <f t="shared" si="18"/>
        <v>432.4715130595107</v>
      </c>
      <c r="O72" s="189">
        <f t="shared" si="8"/>
        <v>770.06401025238142</v>
      </c>
      <c r="P72" s="173"/>
      <c r="Q72" s="329">
        <v>4652439.3788509564</v>
      </c>
      <c r="R72" s="225">
        <f t="shared" si="21"/>
        <v>203584.26980056055</v>
      </c>
      <c r="S72" s="376">
        <f t="shared" si="19"/>
        <v>4.3758607737268695E-2</v>
      </c>
      <c r="T72" s="125"/>
      <c r="U72" s="319"/>
      <c r="V72" s="9"/>
      <c r="W72" s="9"/>
    </row>
    <row r="73" spans="1:23" ht="15">
      <c r="A73" s="30">
        <v>55</v>
      </c>
      <c r="B73" s="44" t="s">
        <v>57</v>
      </c>
      <c r="C73" s="37">
        <f>Vertetie_ienemumi!J60</f>
        <v>3257366.2972842921</v>
      </c>
      <c r="D73" s="97">
        <f>Iedzivotaju_skaits_struktura!C60</f>
        <v>5408</v>
      </c>
      <c r="E73" s="97">
        <f>Iedzivotaju_skaits_struktura!D60</f>
        <v>380</v>
      </c>
      <c r="F73" s="97">
        <f>Iedzivotaju_skaits_struktura!E60</f>
        <v>593</v>
      </c>
      <c r="G73" s="97">
        <f>Iedzivotaju_skaits_struktura!F60</f>
        <v>1087</v>
      </c>
      <c r="H73" s="97">
        <v>360.27499999999998</v>
      </c>
      <c r="I73" s="37">
        <f t="shared" si="3"/>
        <v>602.32364964576402</v>
      </c>
      <c r="J73" s="37">
        <f t="shared" si="17"/>
        <v>9582.3779999999988</v>
      </c>
      <c r="K73" s="37">
        <f t="shared" si="5"/>
        <v>339.93297877461026</v>
      </c>
      <c r="L73" s="221">
        <f t="shared" si="20"/>
        <v>872629.88289715548</v>
      </c>
      <c r="M73" s="202">
        <f t="shared" si="7"/>
        <v>4129996.1801814474</v>
      </c>
      <c r="N73" s="250">
        <f t="shared" si="18"/>
        <v>430.99908813672846</v>
      </c>
      <c r="O73" s="189">
        <f t="shared" si="8"/>
        <v>763.68272562526761</v>
      </c>
      <c r="P73" s="173"/>
      <c r="Q73" s="329">
        <v>3949458.0715177739</v>
      </c>
      <c r="R73" s="225">
        <f t="shared" si="21"/>
        <v>180538.10866367351</v>
      </c>
      <c r="S73" s="376">
        <f t="shared" si="19"/>
        <v>4.5712121864428967E-2</v>
      </c>
      <c r="T73" s="125"/>
      <c r="U73" s="319"/>
      <c r="V73" s="9"/>
      <c r="W73" s="9"/>
    </row>
    <row r="74" spans="1:23" ht="15">
      <c r="A74" s="30">
        <v>56</v>
      </c>
      <c r="B74" s="44" t="s">
        <v>58</v>
      </c>
      <c r="C74" s="37">
        <f>Vertetie_ienemumi!J61</f>
        <v>6261247.925967712</v>
      </c>
      <c r="D74" s="97">
        <f>Iedzivotaju_skaits_struktura!C61</f>
        <v>16385</v>
      </c>
      <c r="E74" s="97">
        <f>Iedzivotaju_skaits_struktura!D61</f>
        <v>748</v>
      </c>
      <c r="F74" s="97">
        <f>Iedzivotaju_skaits_struktura!E61</f>
        <v>1515</v>
      </c>
      <c r="G74" s="97">
        <f>Iedzivotaju_skaits_struktura!F61</f>
        <v>3904</v>
      </c>
      <c r="H74" s="97">
        <v>1077.258</v>
      </c>
      <c r="I74" s="37">
        <f t="shared" si="3"/>
        <v>382.13292193882893</v>
      </c>
      <c r="J74" s="37">
        <f t="shared" si="17"/>
        <v>27600.612160000001</v>
      </c>
      <c r="K74" s="37">
        <f t="shared" si="5"/>
        <v>226.8517774052049</v>
      </c>
      <c r="L74" s="221">
        <f t="shared" si="20"/>
        <v>4596798.4554624194</v>
      </c>
      <c r="M74" s="202">
        <f t="shared" si="7"/>
        <v>10858046.38143013</v>
      </c>
      <c r="N74" s="250">
        <f t="shared" si="18"/>
        <v>393.39875211775484</v>
      </c>
      <c r="O74" s="189">
        <f t="shared" si="8"/>
        <v>662.68211055417339</v>
      </c>
      <c r="P74" s="173"/>
      <c r="Q74" s="329">
        <v>10490866.83412057</v>
      </c>
      <c r="R74" s="225">
        <f t="shared" si="21"/>
        <v>367179.5473095607</v>
      </c>
      <c r="S74" s="376">
        <f t="shared" si="19"/>
        <v>3.4999924516756264E-2</v>
      </c>
      <c r="T74" s="125"/>
      <c r="U74" s="319"/>
      <c r="V74" s="9"/>
      <c r="W74" s="9"/>
    </row>
    <row r="75" spans="1:23" ht="15">
      <c r="A75" s="30">
        <v>57</v>
      </c>
      <c r="B75" s="44" t="s">
        <v>59</v>
      </c>
      <c r="C75" s="37">
        <f>Vertetie_ienemumi!J62</f>
        <v>3598848.3896816904</v>
      </c>
      <c r="D75" s="97">
        <f>Iedzivotaju_skaits_struktura!C62</f>
        <v>5194</v>
      </c>
      <c r="E75" s="97">
        <f>Iedzivotaju_skaits_struktura!D62</f>
        <v>375</v>
      </c>
      <c r="F75" s="97">
        <f>Iedzivotaju_skaits_struktura!E62</f>
        <v>536</v>
      </c>
      <c r="G75" s="97">
        <f>Iedzivotaju_skaits_struktura!F62</f>
        <v>1031</v>
      </c>
      <c r="H75" s="97">
        <v>340.38800000000003</v>
      </c>
      <c r="I75" s="37">
        <f t="shared" si="3"/>
        <v>692.8857122991318</v>
      </c>
      <c r="J75" s="37">
        <f t="shared" si="17"/>
        <v>9099.1897599999993</v>
      </c>
      <c r="K75" s="37">
        <f t="shared" si="5"/>
        <v>395.51306045975798</v>
      </c>
      <c r="L75" s="221">
        <f t="shared" si="20"/>
        <v>491054.29964783991</v>
      </c>
      <c r="M75" s="202">
        <f t="shared" si="7"/>
        <v>4089902.6893295301</v>
      </c>
      <c r="N75" s="250">
        <f t="shared" si="18"/>
        <v>449.47987647303779</v>
      </c>
      <c r="O75" s="189">
        <f t="shared" si="8"/>
        <v>787.42831908539279</v>
      </c>
      <c r="P75" s="173"/>
      <c r="Q75" s="329">
        <v>3948901.8802183312</v>
      </c>
      <c r="R75" s="225">
        <f t="shared" si="21"/>
        <v>141000.80911119888</v>
      </c>
      <c r="S75" s="376">
        <f t="shared" si="19"/>
        <v>3.5706333909568677E-2</v>
      </c>
      <c r="T75" s="125"/>
      <c r="U75" s="319"/>
      <c r="V75" s="9"/>
      <c r="W75" s="9"/>
    </row>
    <row r="76" spans="1:23" ht="15">
      <c r="A76" s="30">
        <v>58</v>
      </c>
      <c r="B76" s="44" t="s">
        <v>60</v>
      </c>
      <c r="C76" s="37">
        <f>Vertetie_ienemumi!J63</f>
        <v>2841777.99816282</v>
      </c>
      <c r="D76" s="97">
        <f>Iedzivotaju_skaits_struktura!C63</f>
        <v>6052</v>
      </c>
      <c r="E76" s="97">
        <f>Iedzivotaju_skaits_struktura!D63</f>
        <v>425</v>
      </c>
      <c r="F76" s="97">
        <f>Iedzivotaju_skaits_struktura!E63</f>
        <v>667</v>
      </c>
      <c r="G76" s="97">
        <f>Iedzivotaju_skaits_struktura!F63</f>
        <v>1223</v>
      </c>
      <c r="H76" s="97">
        <v>810.44799999999998</v>
      </c>
      <c r="I76" s="37">
        <f t="shared" si="3"/>
        <v>469.56014510291146</v>
      </c>
      <c r="J76" s="37">
        <f t="shared" si="17"/>
        <v>11357.820960000001</v>
      </c>
      <c r="K76" s="37">
        <f t="shared" si="5"/>
        <v>250.20450737610673</v>
      </c>
      <c r="L76" s="221">
        <f t="shared" si="20"/>
        <v>1714567.5683428913</v>
      </c>
      <c r="M76" s="202">
        <f t="shared" si="7"/>
        <v>4556345.5665057115</v>
      </c>
      <c r="N76" s="250">
        <f t="shared" si="18"/>
        <v>401.16370759428764</v>
      </c>
      <c r="O76" s="189">
        <f t="shared" si="8"/>
        <v>752.86608831885519</v>
      </c>
      <c r="P76" s="173"/>
      <c r="Q76" s="329">
        <v>4382274.2081934009</v>
      </c>
      <c r="R76" s="225">
        <f t="shared" si="21"/>
        <v>174071.35831231065</v>
      </c>
      <c r="S76" s="376">
        <f t="shared" si="19"/>
        <v>3.9721694728014789E-2</v>
      </c>
      <c r="T76" s="125"/>
      <c r="U76" s="319"/>
      <c r="V76" s="9"/>
      <c r="W76" s="9"/>
    </row>
    <row r="77" spans="1:23" ht="15">
      <c r="A77" s="30">
        <v>59</v>
      </c>
      <c r="B77" s="44" t="s">
        <v>61</v>
      </c>
      <c r="C77" s="37">
        <f>Vertetie_ienemumi!J64</f>
        <v>12064771.490811964</v>
      </c>
      <c r="D77" s="97">
        <f>Iedzivotaju_skaits_struktura!C64</f>
        <v>24200</v>
      </c>
      <c r="E77" s="97">
        <f>Iedzivotaju_skaits_struktura!D64</f>
        <v>1674</v>
      </c>
      <c r="F77" s="97">
        <f>Iedzivotaju_skaits_struktura!E64</f>
        <v>2817</v>
      </c>
      <c r="G77" s="97">
        <f>Iedzivotaju_skaits_struktura!F64</f>
        <v>4796</v>
      </c>
      <c r="H77" s="97">
        <v>1754.8629999999998</v>
      </c>
      <c r="I77" s="37">
        <f t="shared" si="3"/>
        <v>498.54427647983323</v>
      </c>
      <c r="J77" s="37">
        <f t="shared" si="17"/>
        <v>43517.011760000001</v>
      </c>
      <c r="K77" s="37">
        <f t="shared" si="5"/>
        <v>277.24264610240704</v>
      </c>
      <c r="L77" s="221">
        <f t="shared" si="20"/>
        <v>5783908.8125721226</v>
      </c>
      <c r="M77" s="202">
        <f t="shared" si="7"/>
        <v>17848680.303384088</v>
      </c>
      <c r="N77" s="250">
        <f t="shared" si="18"/>
        <v>410.15408874628315</v>
      </c>
      <c r="O77" s="189">
        <f t="shared" si="8"/>
        <v>737.5487728671111</v>
      </c>
      <c r="P77" s="173"/>
      <c r="Q77" s="329">
        <v>16974807.42602941</v>
      </c>
      <c r="R77" s="225">
        <f t="shared" si="21"/>
        <v>873872.87735467777</v>
      </c>
      <c r="S77" s="376">
        <f t="shared" si="19"/>
        <v>5.1480576799632471E-2</v>
      </c>
      <c r="T77" s="125"/>
      <c r="U77" s="319"/>
      <c r="V77" s="9"/>
      <c r="W77" s="9"/>
    </row>
    <row r="78" spans="1:23" ht="15">
      <c r="A78" s="30">
        <v>60</v>
      </c>
      <c r="B78" s="44" t="s">
        <v>62</v>
      </c>
      <c r="C78" s="37">
        <f>Vertetie_ienemumi!J65</f>
        <v>4009608.7139956467</v>
      </c>
      <c r="D78" s="97">
        <f>Iedzivotaju_skaits_struktura!C65</f>
        <v>5774</v>
      </c>
      <c r="E78" s="97">
        <f>Iedzivotaju_skaits_struktura!D65</f>
        <v>422</v>
      </c>
      <c r="F78" s="97">
        <f>Iedzivotaju_skaits_struktura!E65</f>
        <v>544</v>
      </c>
      <c r="G78" s="97">
        <f>Iedzivotaju_skaits_struktura!F65</f>
        <v>1168</v>
      </c>
      <c r="H78" s="97">
        <v>490.91699999999997</v>
      </c>
      <c r="I78" s="37">
        <f t="shared" si="3"/>
        <v>694.42478593620478</v>
      </c>
      <c r="J78" s="37">
        <f t="shared" si="17"/>
        <v>10145.43384</v>
      </c>
      <c r="K78" s="37">
        <f t="shared" si="5"/>
        <v>395.21313501519484</v>
      </c>
      <c r="L78" s="221">
        <f t="shared" si="20"/>
        <v>549547.85713859554</v>
      </c>
      <c r="M78" s="202">
        <f t="shared" si="7"/>
        <v>4559156.5711342422</v>
      </c>
      <c r="N78" s="250">
        <f t="shared" si="18"/>
        <v>449.38014904390155</v>
      </c>
      <c r="O78" s="189">
        <f t="shared" si="8"/>
        <v>789.60106877974408</v>
      </c>
      <c r="P78" s="173"/>
      <c r="Q78" s="329">
        <v>4489628.623253921</v>
      </c>
      <c r="R78" s="225">
        <f t="shared" si="21"/>
        <v>69527.947880321182</v>
      </c>
      <c r="S78" s="376">
        <f t="shared" si="19"/>
        <v>1.5486347249347832E-2</v>
      </c>
      <c r="T78" s="125"/>
      <c r="U78" s="319"/>
      <c r="V78" s="9"/>
      <c r="W78" s="9"/>
    </row>
    <row r="79" spans="1:23" ht="15">
      <c r="A79" s="30">
        <v>61</v>
      </c>
      <c r="B79" s="44" t="s">
        <v>63</v>
      </c>
      <c r="C79" s="37">
        <f>Vertetie_ienemumi!J66</f>
        <v>24894433.773280401</v>
      </c>
      <c r="D79" s="97">
        <f>Iedzivotaju_skaits_struktura!C66</f>
        <v>23716</v>
      </c>
      <c r="E79" s="97">
        <f>Iedzivotaju_skaits_struktura!D66</f>
        <v>2732</v>
      </c>
      <c r="F79" s="97">
        <f>Iedzivotaju_skaits_struktura!E66</f>
        <v>3149</v>
      </c>
      <c r="G79" s="97">
        <f>Iedzivotaju_skaits_struktura!F66</f>
        <v>3569</v>
      </c>
      <c r="H79" s="97">
        <v>275.16000000000003</v>
      </c>
      <c r="I79" s="37">
        <f t="shared" si="3"/>
        <v>1049.6893984348289</v>
      </c>
      <c r="J79" s="37">
        <f t="shared" si="17"/>
        <v>43433.92319999999</v>
      </c>
      <c r="K79" s="37">
        <f t="shared" si="5"/>
        <v>573.1564624878373</v>
      </c>
      <c r="L79" s="221">
        <f t="shared" si="20"/>
        <v>-2806215.4229192706</v>
      </c>
      <c r="M79" s="202">
        <f t="shared" si="7"/>
        <v>22088218.350361131</v>
      </c>
      <c r="N79" s="250">
        <f t="shared" si="18"/>
        <v>508.54762183585422</v>
      </c>
      <c r="O79" s="189">
        <f t="shared" si="8"/>
        <v>931.36356680557981</v>
      </c>
      <c r="P79" s="173"/>
      <c r="Q79" s="329">
        <v>21300063.760488592</v>
      </c>
      <c r="R79" s="225">
        <f t="shared" si="21"/>
        <v>788154.58987253904</v>
      </c>
      <c r="S79" s="376">
        <f t="shared" si="19"/>
        <v>3.7002452139817343E-2</v>
      </c>
      <c r="T79" s="125"/>
      <c r="U79" s="319"/>
      <c r="V79" s="9"/>
      <c r="W79" s="9"/>
    </row>
    <row r="80" spans="1:23" ht="15">
      <c r="A80" s="30">
        <v>62</v>
      </c>
      <c r="B80" s="44" t="s">
        <v>64</v>
      </c>
      <c r="C80" s="37">
        <f>Vertetie_ienemumi!J67</f>
        <v>7046641.9348617429</v>
      </c>
      <c r="D80" s="97">
        <f>Iedzivotaju_skaits_struktura!C67</f>
        <v>10417</v>
      </c>
      <c r="E80" s="97">
        <f>Iedzivotaju_skaits_struktura!D67</f>
        <v>762</v>
      </c>
      <c r="F80" s="97">
        <f>Iedzivotaju_skaits_struktura!E67</f>
        <v>1230</v>
      </c>
      <c r="G80" s="97">
        <f>Iedzivotaju_skaits_struktura!F67</f>
        <v>2037</v>
      </c>
      <c r="H80" s="97">
        <v>225.09400000000002</v>
      </c>
      <c r="I80" s="37">
        <f t="shared" si="3"/>
        <v>676.45597915539429</v>
      </c>
      <c r="J80" s="37">
        <f t="shared" si="17"/>
        <v>18059.402879999998</v>
      </c>
      <c r="K80" s="37">
        <f t="shared" si="5"/>
        <v>390.19241010817649</v>
      </c>
      <c r="L80" s="221">
        <f t="shared" si="20"/>
        <v>1038746.3470155472</v>
      </c>
      <c r="M80" s="202">
        <f t="shared" si="7"/>
        <v>8085388.2818772905</v>
      </c>
      <c r="N80" s="250">
        <f t="shared" si="18"/>
        <v>447.71072086948709</v>
      </c>
      <c r="O80" s="189">
        <f t="shared" si="8"/>
        <v>776.17243754221852</v>
      </c>
      <c r="P80" s="173"/>
      <c r="Q80" s="329">
        <v>7711051.8843131233</v>
      </c>
      <c r="R80" s="225">
        <f t="shared" si="21"/>
        <v>374336.39756416716</v>
      </c>
      <c r="S80" s="376">
        <f t="shared" si="19"/>
        <v>4.8545438829907583E-2</v>
      </c>
      <c r="T80" s="125"/>
      <c r="U80" s="319"/>
      <c r="V80" s="9"/>
      <c r="W80" s="9"/>
    </row>
    <row r="81" spans="1:23" ht="15">
      <c r="A81" s="30">
        <v>63</v>
      </c>
      <c r="B81" s="44" t="s">
        <v>65</v>
      </c>
      <c r="C81" s="37">
        <f>Vertetie_ienemumi!J68</f>
        <v>1970285.4093946973</v>
      </c>
      <c r="D81" s="97">
        <f>Iedzivotaju_skaits_struktura!C68</f>
        <v>3507</v>
      </c>
      <c r="E81" s="97">
        <f>Iedzivotaju_skaits_struktura!D68</f>
        <v>214</v>
      </c>
      <c r="F81" s="97">
        <f>Iedzivotaju_skaits_struktura!E68</f>
        <v>331</v>
      </c>
      <c r="G81" s="97">
        <f>Iedzivotaju_skaits_struktura!F68</f>
        <v>809</v>
      </c>
      <c r="H81" s="97">
        <v>166.96700000000001</v>
      </c>
      <c r="I81" s="37">
        <f t="shared" si="3"/>
        <v>561.8150582819211</v>
      </c>
      <c r="J81" s="37">
        <f t="shared" si="17"/>
        <v>5939.2698399999999</v>
      </c>
      <c r="K81" s="37">
        <f t="shared" si="5"/>
        <v>331.73865853427822</v>
      </c>
      <c r="L81" s="221">
        <f t="shared" si="20"/>
        <v>573351.91301176709</v>
      </c>
      <c r="M81" s="202">
        <f t="shared" si="7"/>
        <v>2543637.3224064643</v>
      </c>
      <c r="N81" s="250">
        <f t="shared" si="18"/>
        <v>428.27441603603995</v>
      </c>
      <c r="O81" s="189">
        <f t="shared" si="8"/>
        <v>725.30291485784551</v>
      </c>
      <c r="P81" s="173"/>
      <c r="Q81" s="329">
        <v>2460658.5205556387</v>
      </c>
      <c r="R81" s="225">
        <f t="shared" si="21"/>
        <v>82978.801850825548</v>
      </c>
      <c r="S81" s="376">
        <f t="shared" si="19"/>
        <v>3.3722193127426747E-2</v>
      </c>
      <c r="T81" s="125"/>
      <c r="U81" s="319"/>
      <c r="V81" s="9"/>
      <c r="W81" s="9"/>
    </row>
    <row r="82" spans="1:23" ht="15">
      <c r="A82" s="30">
        <v>64</v>
      </c>
      <c r="B82" s="44" t="s">
        <v>66</v>
      </c>
      <c r="C82" s="37">
        <f>Vertetie_ienemumi!J69</f>
        <v>9994634.6048417818</v>
      </c>
      <c r="D82" s="97">
        <f>Iedzivotaju_skaits_struktura!C69</f>
        <v>17468</v>
      </c>
      <c r="E82" s="97">
        <f>Iedzivotaju_skaits_struktura!D69</f>
        <v>1137</v>
      </c>
      <c r="F82" s="97">
        <f>Iedzivotaju_skaits_struktura!E69</f>
        <v>1864</v>
      </c>
      <c r="G82" s="97">
        <f>Iedzivotaju_skaits_struktura!F69</f>
        <v>3821</v>
      </c>
      <c r="H82" s="97">
        <v>1170.0350000000001</v>
      </c>
      <c r="I82" s="37">
        <f t="shared" si="3"/>
        <v>572.16822789339255</v>
      </c>
      <c r="J82" s="37">
        <f t="shared" si="17"/>
        <v>30811.213200000002</v>
      </c>
      <c r="K82" s="37">
        <f t="shared" si="5"/>
        <v>324.38302704814561</v>
      </c>
      <c r="L82" s="221">
        <f t="shared" si="20"/>
        <v>3125661.6124147386</v>
      </c>
      <c r="M82" s="202">
        <f t="shared" si="7"/>
        <v>13120296.21725652</v>
      </c>
      <c r="N82" s="250">
        <f t="shared" ref="N82:N113" si="22">M82/J82</f>
        <v>425.82861415065992</v>
      </c>
      <c r="O82" s="189">
        <f t="shared" si="8"/>
        <v>751.1046609375154</v>
      </c>
      <c r="P82" s="173"/>
      <c r="Q82" s="329">
        <v>12551728.485507632</v>
      </c>
      <c r="R82" s="225">
        <f t="shared" si="21"/>
        <v>568567.73174888827</v>
      </c>
      <c r="S82" s="376">
        <f t="shared" ref="S82:S113" si="23">M82/Q82-1</f>
        <v>4.5297962938360525E-2</v>
      </c>
      <c r="T82" s="125"/>
      <c r="U82" s="319"/>
      <c r="V82" s="9"/>
      <c r="W82" s="9"/>
    </row>
    <row r="83" spans="1:23" ht="15">
      <c r="A83" s="30">
        <v>65</v>
      </c>
      <c r="B83" s="44" t="s">
        <v>67</v>
      </c>
      <c r="C83" s="37">
        <f>Vertetie_ienemumi!J70</f>
        <v>5518353.3294641627</v>
      </c>
      <c r="D83" s="97">
        <f>Iedzivotaju_skaits_struktura!C70</f>
        <v>12193</v>
      </c>
      <c r="E83" s="97">
        <f>Iedzivotaju_skaits_struktura!D70</f>
        <v>699</v>
      </c>
      <c r="F83" s="97">
        <f>Iedzivotaju_skaits_struktura!E70</f>
        <v>1270</v>
      </c>
      <c r="G83" s="97">
        <f>Iedzivotaju_skaits_struktura!F70</f>
        <v>2654</v>
      </c>
      <c r="H83" s="97">
        <v>621.74300000000005</v>
      </c>
      <c r="I83" s="37">
        <f t="shared" ref="I83:I139" si="24">C83/D83</f>
        <v>452.58372258379092</v>
      </c>
      <c r="J83" s="37">
        <f t="shared" si="17"/>
        <v>20877.869360000001</v>
      </c>
      <c r="K83" s="37">
        <f t="shared" ref="K83:K139" si="25">C83/J83</f>
        <v>264.31592392453609</v>
      </c>
      <c r="L83" s="221">
        <f t="shared" si="20"/>
        <v>2955052.2526734434</v>
      </c>
      <c r="M83" s="202">
        <f t="shared" ref="M83:M137" si="26">C83+L83</f>
        <v>8473405.582137607</v>
      </c>
      <c r="N83" s="250">
        <f t="shared" si="22"/>
        <v>405.85585799151715</v>
      </c>
      <c r="O83" s="189">
        <f t="shared" ref="O83:O139" si="27">M83/D83</f>
        <v>694.9401773261385</v>
      </c>
      <c r="P83" s="173"/>
      <c r="Q83" s="329">
        <v>8017053.7947432408</v>
      </c>
      <c r="R83" s="225">
        <f t="shared" si="21"/>
        <v>456351.78739436623</v>
      </c>
      <c r="S83" s="376">
        <f t="shared" si="23"/>
        <v>5.6922630068117375E-2</v>
      </c>
      <c r="T83" s="125"/>
      <c r="U83" s="319"/>
      <c r="V83" s="9"/>
      <c r="W83" s="9"/>
    </row>
    <row r="84" spans="1:23" ht="15">
      <c r="A84" s="30">
        <v>66</v>
      </c>
      <c r="B84" s="44" t="s">
        <v>68</v>
      </c>
      <c r="C84" s="37">
        <f>Vertetie_ienemumi!J71</f>
        <v>1343590.7741075172</v>
      </c>
      <c r="D84" s="97">
        <f>Iedzivotaju_skaits_struktura!C71</f>
        <v>2429</v>
      </c>
      <c r="E84" s="97">
        <f>Iedzivotaju_skaits_struktura!D71</f>
        <v>131</v>
      </c>
      <c r="F84" s="97">
        <f>Iedzivotaju_skaits_struktura!E71</f>
        <v>221</v>
      </c>
      <c r="G84" s="97">
        <f>Iedzivotaju_skaits_struktura!F71</f>
        <v>548</v>
      </c>
      <c r="H84" s="97">
        <v>346.73500000000001</v>
      </c>
      <c r="I84" s="37">
        <f t="shared" si="24"/>
        <v>553.14564598909726</v>
      </c>
      <c r="J84" s="37">
        <f t="shared" si="17"/>
        <v>4388.5572000000002</v>
      </c>
      <c r="K84" s="37">
        <f t="shared" si="25"/>
        <v>306.15774453333256</v>
      </c>
      <c r="L84" s="221">
        <f t="shared" si="20"/>
        <v>498587.61876344139</v>
      </c>
      <c r="M84" s="202">
        <f t="shared" si="26"/>
        <v>1842178.3928709587</v>
      </c>
      <c r="N84" s="250">
        <f t="shared" si="22"/>
        <v>419.76857288563053</v>
      </c>
      <c r="O84" s="189">
        <f t="shared" si="27"/>
        <v>758.410207027978</v>
      </c>
      <c r="P84" s="173"/>
      <c r="Q84" s="329">
        <v>1763628.5965900728</v>
      </c>
      <c r="R84" s="225">
        <f t="shared" si="21"/>
        <v>78549.796280885814</v>
      </c>
      <c r="S84" s="376">
        <f t="shared" si="23"/>
        <v>4.4538740431380841E-2</v>
      </c>
      <c r="T84" s="125"/>
      <c r="U84" s="319"/>
      <c r="V84" s="9"/>
      <c r="W84" s="9"/>
    </row>
    <row r="85" spans="1:23" ht="15">
      <c r="A85" s="30">
        <v>67</v>
      </c>
      <c r="B85" s="44" t="s">
        <v>69</v>
      </c>
      <c r="C85" s="37">
        <f>Vertetie_ienemumi!J72</f>
        <v>5649651.462899155</v>
      </c>
      <c r="D85" s="97">
        <f>Iedzivotaju_skaits_struktura!C72</f>
        <v>13335</v>
      </c>
      <c r="E85" s="97">
        <f>Iedzivotaju_skaits_struktura!D72</f>
        <v>712</v>
      </c>
      <c r="F85" s="97">
        <f>Iedzivotaju_skaits_struktura!E72</f>
        <v>1260</v>
      </c>
      <c r="G85" s="97">
        <f>Iedzivotaju_skaits_struktura!F72</f>
        <v>3052</v>
      </c>
      <c r="H85" s="97">
        <v>963.25699999999995</v>
      </c>
      <c r="I85" s="37">
        <f t="shared" si="24"/>
        <v>423.67090085482977</v>
      </c>
      <c r="J85" s="37">
        <f t="shared" si="17"/>
        <v>22831.31064</v>
      </c>
      <c r="K85" s="37">
        <f t="shared" si="25"/>
        <v>247.45191163056046</v>
      </c>
      <c r="L85" s="221">
        <f t="shared" si="20"/>
        <v>3488545.2127190819</v>
      </c>
      <c r="M85" s="202">
        <f t="shared" si="26"/>
        <v>9138196.6756182369</v>
      </c>
      <c r="N85" s="250">
        <f t="shared" si="22"/>
        <v>400.24844914545986</v>
      </c>
      <c r="O85" s="189">
        <f t="shared" si="27"/>
        <v>685.27909078501966</v>
      </c>
      <c r="P85" s="173"/>
      <c r="Q85" s="329">
        <v>8764287.3049985263</v>
      </c>
      <c r="R85" s="225">
        <f t="shared" si="21"/>
        <v>373909.37061971053</v>
      </c>
      <c r="S85" s="376">
        <f t="shared" si="23"/>
        <v>4.2662838130198999E-2</v>
      </c>
      <c r="T85" s="125"/>
      <c r="U85" s="319"/>
      <c r="V85" s="9"/>
      <c r="W85" s="9"/>
    </row>
    <row r="86" spans="1:23" ht="15">
      <c r="A86" s="30">
        <v>68</v>
      </c>
      <c r="B86" s="44" t="s">
        <v>70</v>
      </c>
      <c r="C86" s="37">
        <f>Vertetie_ienemumi!J73</f>
        <v>12881142.446051147</v>
      </c>
      <c r="D86" s="97">
        <f>Iedzivotaju_skaits_struktura!C73</f>
        <v>24452</v>
      </c>
      <c r="E86" s="97">
        <f>Iedzivotaju_skaits_struktura!D73</f>
        <v>1578</v>
      </c>
      <c r="F86" s="97">
        <f>Iedzivotaju_skaits_struktura!E73</f>
        <v>2493</v>
      </c>
      <c r="G86" s="97">
        <f>Iedzivotaju_skaits_struktura!F73</f>
        <v>5287</v>
      </c>
      <c r="H86" s="97">
        <v>2155.4270000000001</v>
      </c>
      <c r="I86" s="37">
        <f t="shared" si="24"/>
        <v>526.79300041105625</v>
      </c>
      <c r="J86" s="37">
        <f t="shared" si="17"/>
        <v>43460.329039999997</v>
      </c>
      <c r="K86" s="37">
        <f t="shared" si="25"/>
        <v>296.38851639147987</v>
      </c>
      <c r="L86" s="221">
        <f t="shared" si="20"/>
        <v>5220963.8996410398</v>
      </c>
      <c r="M86" s="202">
        <f t="shared" si="26"/>
        <v>18102106.345692188</v>
      </c>
      <c r="N86" s="250">
        <f t="shared" si="22"/>
        <v>416.52023225667205</v>
      </c>
      <c r="O86" s="189">
        <f t="shared" si="27"/>
        <v>740.31189046671795</v>
      </c>
      <c r="P86" s="173"/>
      <c r="Q86" s="329">
        <v>17252442.43971166</v>
      </c>
      <c r="R86" s="225">
        <f t="shared" si="21"/>
        <v>849663.9059805274</v>
      </c>
      <c r="S86" s="376">
        <f t="shared" si="23"/>
        <v>4.9248905420183897E-2</v>
      </c>
      <c r="T86" s="125"/>
      <c r="U86" s="319"/>
      <c r="V86" s="9"/>
      <c r="W86" s="9"/>
    </row>
    <row r="87" spans="1:23" ht="15">
      <c r="A87" s="30">
        <v>69</v>
      </c>
      <c r="B87" s="44" t="s">
        <v>71</v>
      </c>
      <c r="C87" s="37">
        <f>Vertetie_ienemumi!J74</f>
        <v>2599954.0710791377</v>
      </c>
      <c r="D87" s="97">
        <f>Iedzivotaju_skaits_struktura!C74</f>
        <v>3602</v>
      </c>
      <c r="E87" s="97">
        <f>Iedzivotaju_skaits_struktura!D74</f>
        <v>250</v>
      </c>
      <c r="F87" s="97">
        <f>Iedzivotaju_skaits_struktura!E74</f>
        <v>437</v>
      </c>
      <c r="G87" s="97">
        <f>Iedzivotaju_skaits_struktura!F74</f>
        <v>707</v>
      </c>
      <c r="H87" s="97">
        <v>220.46400000000003</v>
      </c>
      <c r="I87" s="37">
        <f t="shared" si="24"/>
        <v>721.80845948893329</v>
      </c>
      <c r="J87" s="37">
        <f t="shared" si="17"/>
        <v>6469.9052799999999</v>
      </c>
      <c r="K87" s="37">
        <f t="shared" si="25"/>
        <v>401.85349839915085</v>
      </c>
      <c r="L87" s="221">
        <f t="shared" si="20"/>
        <v>321778.28438427573</v>
      </c>
      <c r="M87" s="202">
        <f t="shared" si="26"/>
        <v>2921732.3554634135</v>
      </c>
      <c r="N87" s="250">
        <f t="shared" si="22"/>
        <v>451.58811899382454</v>
      </c>
      <c r="O87" s="189">
        <f t="shared" si="27"/>
        <v>811.14168669167509</v>
      </c>
      <c r="P87" s="173"/>
      <c r="Q87" s="329">
        <v>2790386.1859082459</v>
      </c>
      <c r="R87" s="225">
        <f t="shared" si="21"/>
        <v>131346.16955516767</v>
      </c>
      <c r="S87" s="376">
        <f t="shared" si="23"/>
        <v>4.7070964663773029E-2</v>
      </c>
      <c r="T87" s="125"/>
      <c r="U87" s="319"/>
      <c r="V87" s="9"/>
      <c r="W87" s="9"/>
    </row>
    <row r="88" spans="1:23" ht="15">
      <c r="A88" s="30">
        <v>70</v>
      </c>
      <c r="B88" s="44" t="s">
        <v>72</v>
      </c>
      <c r="C88" s="37">
        <f>Vertetie_ienemumi!J75</f>
        <v>27366332.253225397</v>
      </c>
      <c r="D88" s="97">
        <f>Iedzivotaju_skaits_struktura!C75</f>
        <v>21229</v>
      </c>
      <c r="E88" s="97">
        <f>Iedzivotaju_skaits_struktura!D75</f>
        <v>2893</v>
      </c>
      <c r="F88" s="97">
        <f>Iedzivotaju_skaits_struktura!E75</f>
        <v>3243</v>
      </c>
      <c r="G88" s="97">
        <f>Iedzivotaju_skaits_struktura!F75</f>
        <v>1988</v>
      </c>
      <c r="H88" s="97">
        <v>104.01700000000001</v>
      </c>
      <c r="I88" s="37">
        <f t="shared" si="24"/>
        <v>1289.1013355893069</v>
      </c>
      <c r="J88" s="37">
        <f t="shared" si="17"/>
        <v>40200.025839999995</v>
      </c>
      <c r="K88" s="37">
        <f t="shared" si="25"/>
        <v>680.75409608307359</v>
      </c>
      <c r="L88" s="221">
        <f t="shared" si="20"/>
        <v>-5484468.0215555476</v>
      </c>
      <c r="M88" s="202">
        <f t="shared" si="26"/>
        <v>21881864.231669851</v>
      </c>
      <c r="N88" s="250">
        <f t="shared" si="22"/>
        <v>544.32463100301959</v>
      </c>
      <c r="O88" s="189">
        <f t="shared" si="27"/>
        <v>1030.7534142762188</v>
      </c>
      <c r="P88" s="173"/>
      <c r="Q88" s="329">
        <v>20329023.940254807</v>
      </c>
      <c r="R88" s="225">
        <f t="shared" si="21"/>
        <v>1552840.2914150432</v>
      </c>
      <c r="S88" s="376">
        <f t="shared" si="23"/>
        <v>7.6385383576639043E-2</v>
      </c>
      <c r="T88" s="125"/>
      <c r="U88" s="319"/>
      <c r="V88" s="9"/>
      <c r="W88" s="9"/>
    </row>
    <row r="89" spans="1:23" ht="15">
      <c r="A89" s="30">
        <v>71</v>
      </c>
      <c r="B89" s="44" t="s">
        <v>73</v>
      </c>
      <c r="C89" s="37">
        <f>Vertetie_ienemumi!J76</f>
        <v>1491943.4484080803</v>
      </c>
      <c r="D89" s="97">
        <f>Iedzivotaju_skaits_struktura!C76</f>
        <v>3267</v>
      </c>
      <c r="E89" s="97">
        <f>Iedzivotaju_skaits_struktura!D76</f>
        <v>190</v>
      </c>
      <c r="F89" s="97">
        <f>Iedzivotaju_skaits_struktura!E76</f>
        <v>307</v>
      </c>
      <c r="G89" s="97">
        <f>Iedzivotaju_skaits_struktura!F76</f>
        <v>786</v>
      </c>
      <c r="H89" s="97">
        <v>417.20300000000003</v>
      </c>
      <c r="I89" s="37">
        <f t="shared" si="24"/>
        <v>456.67078310623822</v>
      </c>
      <c r="J89" s="37">
        <f t="shared" si="17"/>
        <v>5928.2085600000009</v>
      </c>
      <c r="K89" s="37">
        <f t="shared" si="25"/>
        <v>251.66851559083474</v>
      </c>
      <c r="L89" s="221">
        <f t="shared" si="20"/>
        <v>889124.4906748333</v>
      </c>
      <c r="M89" s="202">
        <f t="shared" si="26"/>
        <v>2381067.9390829136</v>
      </c>
      <c r="N89" s="250">
        <f t="shared" si="22"/>
        <v>401.65050115627395</v>
      </c>
      <c r="O89" s="189">
        <f t="shared" si="27"/>
        <v>728.82397890508526</v>
      </c>
      <c r="P89" s="173"/>
      <c r="Q89" s="329">
        <v>2277144.6974946065</v>
      </c>
      <c r="R89" s="225">
        <f t="shared" si="21"/>
        <v>103923.24158830708</v>
      </c>
      <c r="S89" s="376">
        <f t="shared" si="23"/>
        <v>4.5637522157747412E-2</v>
      </c>
      <c r="T89" s="125"/>
      <c r="U89" s="319"/>
      <c r="V89" s="9"/>
      <c r="W89" s="9"/>
    </row>
    <row r="90" spans="1:23" ht="15">
      <c r="A90" s="30">
        <v>72</v>
      </c>
      <c r="B90" s="44" t="s">
        <v>74</v>
      </c>
      <c r="C90" s="37">
        <f>Vertetie_ienemumi!J77</f>
        <v>920793.37869077129</v>
      </c>
      <c r="D90" s="97">
        <f>Iedzivotaju_skaits_struktura!C77</f>
        <v>1622</v>
      </c>
      <c r="E90" s="97">
        <f>Iedzivotaju_skaits_struktura!D77</f>
        <v>86</v>
      </c>
      <c r="F90" s="97">
        <f>Iedzivotaju_skaits_struktura!E77</f>
        <v>152</v>
      </c>
      <c r="G90" s="97">
        <f>Iedzivotaju_skaits_struktura!F77</f>
        <v>387</v>
      </c>
      <c r="H90" s="97">
        <v>109.62899999999999</v>
      </c>
      <c r="I90" s="37">
        <f t="shared" si="24"/>
        <v>567.69012249739285</v>
      </c>
      <c r="J90" s="37">
        <f t="shared" si="17"/>
        <v>2771.7760800000005</v>
      </c>
      <c r="K90" s="37">
        <f t="shared" si="25"/>
        <v>332.20337866930834</v>
      </c>
      <c r="L90" s="221">
        <f t="shared" si="20"/>
        <v>266715.70618439338</v>
      </c>
      <c r="M90" s="202">
        <f t="shared" si="26"/>
        <v>1187509.0848751646</v>
      </c>
      <c r="N90" s="250">
        <f t="shared" si="22"/>
        <v>428.42893891889145</v>
      </c>
      <c r="O90" s="189">
        <f t="shared" si="27"/>
        <v>732.12643950380061</v>
      </c>
      <c r="P90" s="173"/>
      <c r="Q90" s="329">
        <v>1144093.4377283433</v>
      </c>
      <c r="R90" s="225">
        <f t="shared" si="21"/>
        <v>43415.647146821255</v>
      </c>
      <c r="S90" s="376">
        <f t="shared" si="23"/>
        <v>3.794764108867299E-2</v>
      </c>
      <c r="T90" s="125"/>
      <c r="U90" s="319"/>
      <c r="V90" s="9"/>
      <c r="W90" s="9"/>
    </row>
    <row r="91" spans="1:23" ht="15">
      <c r="A91" s="30">
        <v>73</v>
      </c>
      <c r="B91" s="44" t="s">
        <v>75</v>
      </c>
      <c r="C91" s="37">
        <f>Vertetie_ienemumi!J78</f>
        <v>1133814.0330565488</v>
      </c>
      <c r="D91" s="97">
        <f>Iedzivotaju_skaits_struktura!C78</f>
        <v>1875</v>
      </c>
      <c r="E91" s="97">
        <f>Iedzivotaju_skaits_struktura!D78</f>
        <v>112</v>
      </c>
      <c r="F91" s="97">
        <f>Iedzivotaju_skaits_struktura!E78</f>
        <v>207</v>
      </c>
      <c r="G91" s="97">
        <f>Iedzivotaju_skaits_struktura!F78</f>
        <v>351</v>
      </c>
      <c r="H91" s="97">
        <v>280.01900000000001</v>
      </c>
      <c r="I91" s="37">
        <f t="shared" si="24"/>
        <v>604.70081763015935</v>
      </c>
      <c r="J91" s="37">
        <f t="shared" si="17"/>
        <v>3497.2688799999996</v>
      </c>
      <c r="K91" s="37">
        <f t="shared" si="25"/>
        <v>324.19984621158125</v>
      </c>
      <c r="L91" s="221">
        <f t="shared" si="20"/>
        <v>355210.11233423365</v>
      </c>
      <c r="M91" s="202">
        <f t="shared" si="26"/>
        <v>1489024.1453907825</v>
      </c>
      <c r="N91" s="250">
        <f t="shared" si="22"/>
        <v>425.76770516734837</v>
      </c>
      <c r="O91" s="189">
        <f t="shared" si="27"/>
        <v>794.14621087508397</v>
      </c>
      <c r="P91" s="173"/>
      <c r="Q91" s="329">
        <v>1456515.4668293921</v>
      </c>
      <c r="R91" s="225">
        <f t="shared" si="21"/>
        <v>32508.678561390378</v>
      </c>
      <c r="S91" s="376">
        <f t="shared" si="23"/>
        <v>2.2319487366760926E-2</v>
      </c>
      <c r="T91" s="125"/>
      <c r="U91" s="319"/>
      <c r="V91" s="9"/>
      <c r="W91" s="9"/>
    </row>
    <row r="92" spans="1:23" ht="15">
      <c r="A92" s="30">
        <v>74</v>
      </c>
      <c r="B92" s="44" t="s">
        <v>76</v>
      </c>
      <c r="C92" s="37">
        <f>Vertetie_ienemumi!J79</f>
        <v>1863670.5058924456</v>
      </c>
      <c r="D92" s="97">
        <f>Iedzivotaju_skaits_struktura!C79</f>
        <v>3628</v>
      </c>
      <c r="E92" s="97">
        <f>Iedzivotaju_skaits_struktura!D79</f>
        <v>180</v>
      </c>
      <c r="F92" s="97">
        <f>Iedzivotaju_skaits_struktura!E79</f>
        <v>284</v>
      </c>
      <c r="G92" s="97">
        <f>Iedzivotaju_skaits_struktura!F79</f>
        <v>791</v>
      </c>
      <c r="H92" s="97">
        <v>643.22900000000004</v>
      </c>
      <c r="I92" s="37">
        <f t="shared" si="24"/>
        <v>513.69087814014483</v>
      </c>
      <c r="J92" s="37">
        <f t="shared" si="17"/>
        <v>6538.0880800000004</v>
      </c>
      <c r="K92" s="37">
        <f t="shared" si="25"/>
        <v>285.04824087540368</v>
      </c>
      <c r="L92" s="221">
        <f t="shared" ref="L92:L123" si="28">(0.6*($K$16-K92)+$K$9/$J$16*($K$7-K92)/($K$7-$K$5))*J92</f>
        <v>834922.12423737918</v>
      </c>
      <c r="M92" s="202">
        <f t="shared" si="26"/>
        <v>2698592.6301298249</v>
      </c>
      <c r="N92" s="250">
        <f t="shared" si="22"/>
        <v>412.74950675332974</v>
      </c>
      <c r="O92" s="189">
        <f t="shared" si="27"/>
        <v>743.82376795199139</v>
      </c>
      <c r="P92" s="173"/>
      <c r="Q92" s="329">
        <v>2619046.8577280268</v>
      </c>
      <c r="R92" s="225">
        <f t="shared" ref="R92:R123" si="29">M92-Q92</f>
        <v>79545.772401798051</v>
      </c>
      <c r="S92" s="376">
        <f t="shared" si="23"/>
        <v>3.0372031018491397E-2</v>
      </c>
      <c r="T92" s="125"/>
      <c r="U92" s="319"/>
      <c r="V92" s="9"/>
      <c r="W92" s="9"/>
    </row>
    <row r="93" spans="1:23" ht="15">
      <c r="A93" s="30">
        <v>75</v>
      </c>
      <c r="B93" s="44" t="s">
        <v>77</v>
      </c>
      <c r="C93" s="37">
        <f>Vertetie_ienemumi!J80</f>
        <v>2239402.1425891416</v>
      </c>
      <c r="D93" s="97">
        <f>Iedzivotaju_skaits_struktura!C80</f>
        <v>3384</v>
      </c>
      <c r="E93" s="97">
        <f>Iedzivotaju_skaits_struktura!D80</f>
        <v>168</v>
      </c>
      <c r="F93" s="97">
        <f>Iedzivotaju_skaits_struktura!E80</f>
        <v>337</v>
      </c>
      <c r="G93" s="97">
        <f>Iedzivotaju_skaits_struktura!F80</f>
        <v>771</v>
      </c>
      <c r="H93" s="97">
        <v>350.57900000000001</v>
      </c>
      <c r="I93" s="37">
        <f t="shared" si="24"/>
        <v>661.76186246724046</v>
      </c>
      <c r="J93" s="37">
        <f t="shared" ref="J93:J137" si="30">D93+($E$6*E93)+($E$7*F93)+($E$8*G93)+($E$9*H93)</f>
        <v>5979.1600799999997</v>
      </c>
      <c r="K93" s="37">
        <f t="shared" si="25"/>
        <v>374.53456884016754</v>
      </c>
      <c r="L93" s="221">
        <f t="shared" si="28"/>
        <v>406402.33855798427</v>
      </c>
      <c r="M93" s="202">
        <f t="shared" si="26"/>
        <v>2645804.4811471258</v>
      </c>
      <c r="N93" s="250">
        <f t="shared" si="22"/>
        <v>442.50437281269882</v>
      </c>
      <c r="O93" s="189">
        <f t="shared" si="27"/>
        <v>781.85711617822869</v>
      </c>
      <c r="P93" s="173"/>
      <c r="Q93" s="329">
        <v>2506783.3521408769</v>
      </c>
      <c r="R93" s="225">
        <f t="shared" si="29"/>
        <v>139021.1290062489</v>
      </c>
      <c r="S93" s="376">
        <f t="shared" si="23"/>
        <v>5.5457975212544808E-2</v>
      </c>
      <c r="T93" s="125"/>
      <c r="U93" s="319"/>
      <c r="V93" s="9"/>
      <c r="W93" s="9"/>
    </row>
    <row r="94" spans="1:23" ht="15">
      <c r="A94" s="30">
        <v>76</v>
      </c>
      <c r="B94" s="44" t="s">
        <v>78</v>
      </c>
      <c r="C94" s="37">
        <f>Vertetie_ienemumi!J81</f>
        <v>25425493.951510739</v>
      </c>
      <c r="D94" s="97">
        <f>Iedzivotaju_skaits_struktura!C81</f>
        <v>35357</v>
      </c>
      <c r="E94" s="97">
        <f>Iedzivotaju_skaits_struktura!D81</f>
        <v>2637</v>
      </c>
      <c r="F94" s="97">
        <f>Iedzivotaju_skaits_struktura!E81</f>
        <v>4096</v>
      </c>
      <c r="G94" s="97">
        <f>Iedzivotaju_skaits_struktura!F81</f>
        <v>7545</v>
      </c>
      <c r="H94" s="97">
        <v>987.85600000000011</v>
      </c>
      <c r="I94" s="37">
        <f t="shared" si="24"/>
        <v>719.10778492266707</v>
      </c>
      <c r="J94" s="37">
        <f t="shared" si="30"/>
        <v>61965.381120000005</v>
      </c>
      <c r="K94" s="37">
        <f t="shared" si="25"/>
        <v>410.317720829839</v>
      </c>
      <c r="L94" s="221">
        <f t="shared" si="28"/>
        <v>2731732.3469487028</v>
      </c>
      <c r="M94" s="202">
        <f t="shared" si="26"/>
        <v>28157226.29845944</v>
      </c>
      <c r="N94" s="250">
        <f t="shared" si="22"/>
        <v>454.40253556951637</v>
      </c>
      <c r="O94" s="189">
        <f t="shared" si="27"/>
        <v>796.36921397345475</v>
      </c>
      <c r="P94" s="173"/>
      <c r="Q94" s="329">
        <v>27111292.840088349</v>
      </c>
      <c r="R94" s="225">
        <f t="shared" si="29"/>
        <v>1045933.4583710916</v>
      </c>
      <c r="S94" s="376">
        <f t="shared" si="23"/>
        <v>3.8579254207475877E-2</v>
      </c>
      <c r="T94" s="125"/>
      <c r="U94" s="319"/>
      <c r="V94" s="9"/>
      <c r="W94" s="9"/>
    </row>
    <row r="95" spans="1:23" ht="15">
      <c r="A95" s="30">
        <v>77</v>
      </c>
      <c r="B95" s="44" t="s">
        <v>79</v>
      </c>
      <c r="C95" s="37">
        <f>Vertetie_ienemumi!J82</f>
        <v>15804392.02799568</v>
      </c>
      <c r="D95" s="97">
        <f>Iedzivotaju_skaits_struktura!C82</f>
        <v>20176</v>
      </c>
      <c r="E95" s="97">
        <f>Iedzivotaju_skaits_struktura!D82</f>
        <v>1457</v>
      </c>
      <c r="F95" s="97">
        <f>Iedzivotaju_skaits_struktura!E82</f>
        <v>2318</v>
      </c>
      <c r="G95" s="97">
        <f>Iedzivotaju_skaits_struktura!F82</f>
        <v>3847</v>
      </c>
      <c r="H95" s="97">
        <v>298.31900000000002</v>
      </c>
      <c r="I95" s="37">
        <f t="shared" si="24"/>
        <v>783.32632969843769</v>
      </c>
      <c r="J95" s="37">
        <f t="shared" si="30"/>
        <v>34442.284880000007</v>
      </c>
      <c r="K95" s="37">
        <f t="shared" si="25"/>
        <v>458.86595744328787</v>
      </c>
      <c r="L95" s="221">
        <f t="shared" si="28"/>
        <v>402259.22753023822</v>
      </c>
      <c r="M95" s="202">
        <f t="shared" si="26"/>
        <v>16206651.255525917</v>
      </c>
      <c r="N95" s="250">
        <f t="shared" si="22"/>
        <v>470.5451833985851</v>
      </c>
      <c r="O95" s="189">
        <f t="shared" si="27"/>
        <v>803.26384097570963</v>
      </c>
      <c r="P95" s="173"/>
      <c r="Q95" s="329">
        <v>15629450.204043582</v>
      </c>
      <c r="R95" s="225">
        <f t="shared" si="29"/>
        <v>577201.05148233473</v>
      </c>
      <c r="S95" s="376">
        <f t="shared" si="23"/>
        <v>3.6930349049194566E-2</v>
      </c>
      <c r="T95" s="125"/>
      <c r="U95" s="319"/>
      <c r="V95" s="9"/>
      <c r="W95" s="9"/>
    </row>
    <row r="96" spans="1:23" ht="15">
      <c r="A96" s="30">
        <v>78</v>
      </c>
      <c r="B96" s="47" t="s">
        <v>80</v>
      </c>
      <c r="C96" s="37">
        <f>Vertetie_ienemumi!J83</f>
        <v>8028448.3674212629</v>
      </c>
      <c r="D96" s="97">
        <f>Iedzivotaju_skaits_struktura!C83</f>
        <v>10618</v>
      </c>
      <c r="E96" s="97">
        <f>Iedzivotaju_skaits_struktura!D83</f>
        <v>1135</v>
      </c>
      <c r="F96" s="97">
        <f>Iedzivotaju_skaits_struktura!E83</f>
        <v>1344</v>
      </c>
      <c r="G96" s="97">
        <f>Iedzivotaju_skaits_struktura!F83</f>
        <v>1718</v>
      </c>
      <c r="H96" s="97">
        <v>285.81</v>
      </c>
      <c r="I96" s="37">
        <f t="shared" si="24"/>
        <v>756.11681742524604</v>
      </c>
      <c r="J96" s="37">
        <f t="shared" si="30"/>
        <v>19361.091199999999</v>
      </c>
      <c r="K96" s="37">
        <f t="shared" si="25"/>
        <v>414.66920869735191</v>
      </c>
      <c r="L96" s="221">
        <f t="shared" si="28"/>
        <v>797294.16504631576</v>
      </c>
      <c r="M96" s="202">
        <f t="shared" si="26"/>
        <v>8825742.5324675795</v>
      </c>
      <c r="N96" s="250">
        <f t="shared" si="22"/>
        <v>455.8494374773453</v>
      </c>
      <c r="O96" s="189">
        <f t="shared" si="27"/>
        <v>831.20573860120362</v>
      </c>
      <c r="P96" s="173"/>
      <c r="Q96" s="329">
        <v>8321189.4568583565</v>
      </c>
      <c r="R96" s="225">
        <f t="shared" si="29"/>
        <v>504553.07560922299</v>
      </c>
      <c r="S96" s="376">
        <f t="shared" si="23"/>
        <v>6.0634729953584765E-2</v>
      </c>
      <c r="T96" s="125"/>
      <c r="U96" s="319"/>
      <c r="V96" s="9"/>
      <c r="W96" s="9"/>
    </row>
    <row r="97" spans="1:23" ht="15">
      <c r="A97" s="30">
        <v>79</v>
      </c>
      <c r="B97" s="44" t="s">
        <v>81</v>
      </c>
      <c r="C97" s="37">
        <f>Vertetie_ienemumi!J84</f>
        <v>2394026.5562187457</v>
      </c>
      <c r="D97" s="97">
        <f>Iedzivotaju_skaits_struktura!C84</f>
        <v>3946</v>
      </c>
      <c r="E97" s="97">
        <f>Iedzivotaju_skaits_struktura!D84</f>
        <v>273</v>
      </c>
      <c r="F97" s="97">
        <f>Iedzivotaju_skaits_struktura!E84</f>
        <v>412</v>
      </c>
      <c r="G97" s="97">
        <f>Iedzivotaju_skaits_struktura!F84</f>
        <v>819</v>
      </c>
      <c r="H97" s="97">
        <v>485.08600000000001</v>
      </c>
      <c r="I97" s="37">
        <f t="shared" si="24"/>
        <v>606.6970492191449</v>
      </c>
      <c r="J97" s="37">
        <f t="shared" si="30"/>
        <v>7271.3307199999999</v>
      </c>
      <c r="K97" s="37">
        <f t="shared" si="25"/>
        <v>329.24187448026646</v>
      </c>
      <c r="L97" s="221">
        <f t="shared" si="28"/>
        <v>714061.7089734663</v>
      </c>
      <c r="M97" s="202">
        <f t="shared" si="26"/>
        <v>3108088.2651922121</v>
      </c>
      <c r="N97" s="250">
        <f t="shared" si="22"/>
        <v>427.44421686711729</v>
      </c>
      <c r="O97" s="189">
        <f t="shared" si="27"/>
        <v>787.65541439234971</v>
      </c>
      <c r="P97" s="173"/>
      <c r="Q97" s="329">
        <v>2982122.9551910991</v>
      </c>
      <c r="R97" s="225">
        <f t="shared" si="29"/>
        <v>125965.31000111299</v>
      </c>
      <c r="S97" s="376">
        <f t="shared" si="23"/>
        <v>4.2240146329929118E-2</v>
      </c>
      <c r="T97" s="125"/>
      <c r="U97" s="319"/>
      <c r="V97" s="9"/>
      <c r="W97" s="9"/>
    </row>
    <row r="98" spans="1:23" ht="15">
      <c r="A98" s="30">
        <v>80</v>
      </c>
      <c r="B98" s="44" t="s">
        <v>82</v>
      </c>
      <c r="C98" s="37">
        <f>Vertetie_ienemumi!J85</f>
        <v>1748347.9464966224</v>
      </c>
      <c r="D98" s="97">
        <f>Iedzivotaju_skaits_struktura!C85</f>
        <v>2811</v>
      </c>
      <c r="E98" s="97">
        <f>Iedzivotaju_skaits_struktura!D85</f>
        <v>158</v>
      </c>
      <c r="F98" s="97">
        <f>Iedzivotaju_skaits_struktura!E85</f>
        <v>263</v>
      </c>
      <c r="G98" s="97">
        <f>Iedzivotaju_skaits_struktura!F85</f>
        <v>643</v>
      </c>
      <c r="H98" s="97">
        <v>515.06899999999996</v>
      </c>
      <c r="I98" s="37">
        <f t="shared" si="24"/>
        <v>621.96654090950642</v>
      </c>
      <c r="J98" s="37">
        <f t="shared" si="30"/>
        <v>5296.8248800000001</v>
      </c>
      <c r="K98" s="37">
        <f t="shared" si="25"/>
        <v>330.0747119464184</v>
      </c>
      <c r="L98" s="221">
        <f t="shared" si="28"/>
        <v>517216.03742769576</v>
      </c>
      <c r="M98" s="202">
        <f t="shared" si="26"/>
        <v>2265563.9839243181</v>
      </c>
      <c r="N98" s="250">
        <f t="shared" si="22"/>
        <v>427.72114148586274</v>
      </c>
      <c r="O98" s="189">
        <f t="shared" si="27"/>
        <v>805.96370826194175</v>
      </c>
      <c r="P98" s="173"/>
      <c r="Q98" s="329">
        <v>2138270.1416430953</v>
      </c>
      <c r="R98" s="225">
        <f t="shared" si="29"/>
        <v>127293.84228122281</v>
      </c>
      <c r="S98" s="376">
        <f t="shared" si="23"/>
        <v>5.9531225639903207E-2</v>
      </c>
      <c r="T98" s="125"/>
      <c r="U98" s="319"/>
      <c r="V98" s="9"/>
      <c r="W98" s="9"/>
    </row>
    <row r="99" spans="1:23" ht="15">
      <c r="A99" s="30">
        <v>81</v>
      </c>
      <c r="B99" s="44" t="s">
        <v>83</v>
      </c>
      <c r="C99" s="37">
        <f>Vertetie_ienemumi!J86</f>
        <v>2910106.3846679451</v>
      </c>
      <c r="D99" s="97">
        <f>Iedzivotaju_skaits_struktura!C86</f>
        <v>5371</v>
      </c>
      <c r="E99" s="97">
        <f>Iedzivotaju_skaits_struktura!D86</f>
        <v>350</v>
      </c>
      <c r="F99" s="97">
        <f>Iedzivotaju_skaits_struktura!E86</f>
        <v>534</v>
      </c>
      <c r="G99" s="97">
        <f>Iedzivotaju_skaits_struktura!F86</f>
        <v>1232</v>
      </c>
      <c r="H99" s="97">
        <v>374.94900000000001</v>
      </c>
      <c r="I99" s="37">
        <f t="shared" si="24"/>
        <v>541.81835499310091</v>
      </c>
      <c r="J99" s="37">
        <f t="shared" si="30"/>
        <v>9412.4424799999997</v>
      </c>
      <c r="K99" s="37">
        <f t="shared" si="25"/>
        <v>309.17653848631488</v>
      </c>
      <c r="L99" s="221">
        <f t="shared" si="28"/>
        <v>1050389.1023621592</v>
      </c>
      <c r="M99" s="202">
        <f t="shared" si="26"/>
        <v>3960495.4870301043</v>
      </c>
      <c r="N99" s="250">
        <f t="shared" si="22"/>
        <v>420.77234420773897</v>
      </c>
      <c r="O99" s="189">
        <f t="shared" si="27"/>
        <v>737.38512139826923</v>
      </c>
      <c r="P99" s="173"/>
      <c r="Q99" s="329">
        <v>3801457.6986989295</v>
      </c>
      <c r="R99" s="225">
        <f t="shared" si="29"/>
        <v>159037.78833117476</v>
      </c>
      <c r="S99" s="376">
        <f t="shared" si="23"/>
        <v>4.1836001064961659E-2</v>
      </c>
      <c r="T99" s="125"/>
      <c r="U99" s="319"/>
      <c r="V99" s="9"/>
      <c r="W99" s="9"/>
    </row>
    <row r="100" spans="1:23" ht="15">
      <c r="A100" s="30">
        <v>82</v>
      </c>
      <c r="B100" s="44" t="s">
        <v>84</v>
      </c>
      <c r="C100" s="37">
        <f>Vertetie_ienemumi!J87</f>
        <v>5005436.7120826133</v>
      </c>
      <c r="D100" s="97">
        <f>Iedzivotaju_skaits_struktura!C87</f>
        <v>10025</v>
      </c>
      <c r="E100" s="97">
        <f>Iedzivotaju_skaits_struktura!D87</f>
        <v>622</v>
      </c>
      <c r="F100" s="97">
        <f>Iedzivotaju_skaits_struktura!E87</f>
        <v>960</v>
      </c>
      <c r="G100" s="97">
        <f>Iedzivotaju_skaits_struktura!F87</f>
        <v>2137</v>
      </c>
      <c r="H100" s="97">
        <v>363.04300000000001</v>
      </c>
      <c r="I100" s="37">
        <f t="shared" si="24"/>
        <v>499.29543262669461</v>
      </c>
      <c r="J100" s="37">
        <f t="shared" si="30"/>
        <v>16743.285359999998</v>
      </c>
      <c r="K100" s="37">
        <f t="shared" si="25"/>
        <v>298.95188455908954</v>
      </c>
      <c r="L100" s="221">
        <f t="shared" si="28"/>
        <v>1982751.3478834752</v>
      </c>
      <c r="M100" s="202">
        <f t="shared" si="26"/>
        <v>6988188.0599660883</v>
      </c>
      <c r="N100" s="250">
        <f t="shared" si="22"/>
        <v>417.37257113594876</v>
      </c>
      <c r="O100" s="189">
        <f t="shared" si="27"/>
        <v>697.07611570734048</v>
      </c>
      <c r="P100" s="173"/>
      <c r="Q100" s="329">
        <v>6734799.4239027817</v>
      </c>
      <c r="R100" s="225">
        <f t="shared" si="29"/>
        <v>253388.63606330659</v>
      </c>
      <c r="S100" s="376">
        <f t="shared" si="23"/>
        <v>3.7623783592424909E-2</v>
      </c>
      <c r="T100" s="125"/>
      <c r="U100" s="319"/>
      <c r="V100" s="9"/>
      <c r="W100" s="9"/>
    </row>
    <row r="101" spans="1:23" ht="15">
      <c r="A101" s="30">
        <v>83</v>
      </c>
      <c r="B101" s="44" t="s">
        <v>85</v>
      </c>
      <c r="C101" s="37">
        <f>Vertetie_ienemumi!J88</f>
        <v>2773301.1557863778</v>
      </c>
      <c r="D101" s="97">
        <f>Iedzivotaju_skaits_struktura!C88</f>
        <v>5597</v>
      </c>
      <c r="E101" s="97">
        <f>Iedzivotaju_skaits_struktura!D88</f>
        <v>337</v>
      </c>
      <c r="F101" s="97">
        <f>Iedzivotaju_skaits_struktura!E88</f>
        <v>664</v>
      </c>
      <c r="G101" s="97">
        <f>Iedzivotaju_skaits_struktura!F88</f>
        <v>1197</v>
      </c>
      <c r="H101" s="97">
        <v>519.61400000000003</v>
      </c>
      <c r="I101" s="37">
        <f t="shared" si="24"/>
        <v>495.49779449461818</v>
      </c>
      <c r="J101" s="37">
        <f t="shared" si="30"/>
        <v>10225.81328</v>
      </c>
      <c r="K101" s="37">
        <f t="shared" si="25"/>
        <v>271.20592561674249</v>
      </c>
      <c r="L101" s="221">
        <f t="shared" si="28"/>
        <v>1400332.1648968263</v>
      </c>
      <c r="M101" s="202">
        <f t="shared" si="26"/>
        <v>4173633.3206832041</v>
      </c>
      <c r="N101" s="250">
        <f t="shared" si="22"/>
        <v>408.14683452573308</v>
      </c>
      <c r="O101" s="189">
        <f t="shared" si="27"/>
        <v>745.69114180511065</v>
      </c>
      <c r="P101" s="173"/>
      <c r="Q101" s="329">
        <v>3961168.7736938554</v>
      </c>
      <c r="R101" s="225">
        <f t="shared" si="29"/>
        <v>212464.54698934872</v>
      </c>
      <c r="S101" s="376">
        <f t="shared" si="23"/>
        <v>5.3636832745003638E-2</v>
      </c>
      <c r="T101" s="125"/>
      <c r="U101" s="319"/>
      <c r="V101" s="9"/>
      <c r="W101" s="9"/>
    </row>
    <row r="102" spans="1:23" ht="15">
      <c r="A102" s="30">
        <v>84</v>
      </c>
      <c r="B102" s="44" t="s">
        <v>86</v>
      </c>
      <c r="C102" s="37">
        <f>Vertetie_ienemumi!J89</f>
        <v>4912597.9723948669</v>
      </c>
      <c r="D102" s="97">
        <f>Iedzivotaju_skaits_struktura!C89</f>
        <v>8453</v>
      </c>
      <c r="E102" s="97">
        <f>Iedzivotaju_skaits_struktura!D89</f>
        <v>602</v>
      </c>
      <c r="F102" s="97">
        <f>Iedzivotaju_skaits_struktura!E89</f>
        <v>878</v>
      </c>
      <c r="G102" s="97">
        <f>Iedzivotaju_skaits_struktura!F89</f>
        <v>1721</v>
      </c>
      <c r="H102" s="97">
        <v>300.779</v>
      </c>
      <c r="I102" s="37">
        <f t="shared" si="24"/>
        <v>581.16620991303284</v>
      </c>
      <c r="J102" s="37">
        <f t="shared" si="30"/>
        <v>14454.684079999999</v>
      </c>
      <c r="K102" s="37">
        <f t="shared" si="25"/>
        <v>339.8620091041704</v>
      </c>
      <c r="L102" s="221">
        <f t="shared" si="28"/>
        <v>1317016.5846155055</v>
      </c>
      <c r="M102" s="202">
        <f t="shared" si="26"/>
        <v>6229614.5570103722</v>
      </c>
      <c r="N102" s="250">
        <f t="shared" si="22"/>
        <v>430.97549019628053</v>
      </c>
      <c r="O102" s="189">
        <f t="shared" si="27"/>
        <v>736.97084549986653</v>
      </c>
      <c r="P102" s="173"/>
      <c r="Q102" s="329">
        <v>6043349.1612490835</v>
      </c>
      <c r="R102" s="225">
        <f t="shared" si="29"/>
        <v>186265.3957612887</v>
      </c>
      <c r="S102" s="376">
        <f t="shared" si="23"/>
        <v>3.0821551227860899E-2</v>
      </c>
      <c r="T102" s="125"/>
      <c r="U102" s="319"/>
      <c r="V102" s="9"/>
      <c r="W102" s="9"/>
    </row>
    <row r="103" spans="1:23" ht="15">
      <c r="A103" s="30">
        <v>85</v>
      </c>
      <c r="B103" s="44" t="s">
        <v>87</v>
      </c>
      <c r="C103" s="37">
        <f>Vertetie_ienemumi!J90</f>
        <v>1636930.3190684177</v>
      </c>
      <c r="D103" s="97">
        <f>Iedzivotaju_skaits_struktura!C90</f>
        <v>3269</v>
      </c>
      <c r="E103" s="97">
        <f>Iedzivotaju_skaits_struktura!D90</f>
        <v>171</v>
      </c>
      <c r="F103" s="97">
        <f>Iedzivotaju_skaits_struktura!E90</f>
        <v>323</v>
      </c>
      <c r="G103" s="97">
        <f>Iedzivotaju_skaits_struktura!F90</f>
        <v>713</v>
      </c>
      <c r="H103" s="97">
        <v>308.68</v>
      </c>
      <c r="I103" s="37">
        <f t="shared" si="24"/>
        <v>500.74344419345908</v>
      </c>
      <c r="J103" s="37">
        <f t="shared" si="30"/>
        <v>5718.9335999999994</v>
      </c>
      <c r="K103" s="37">
        <f t="shared" si="25"/>
        <v>286.22999208601021</v>
      </c>
      <c r="L103" s="221">
        <f t="shared" si="28"/>
        <v>725803.90708875866</v>
      </c>
      <c r="M103" s="202">
        <f t="shared" si="26"/>
        <v>2362734.2261571763</v>
      </c>
      <c r="N103" s="250">
        <f t="shared" si="22"/>
        <v>413.14244777333602</v>
      </c>
      <c r="O103" s="189">
        <f t="shared" si="27"/>
        <v>722.76972351091354</v>
      </c>
      <c r="P103" s="173"/>
      <c r="Q103" s="329">
        <v>2286439.4974851096</v>
      </c>
      <c r="R103" s="225">
        <f t="shared" si="29"/>
        <v>76294.728672066703</v>
      </c>
      <c r="S103" s="376">
        <f t="shared" si="23"/>
        <v>3.3368356676826361E-2</v>
      </c>
      <c r="T103" s="125"/>
      <c r="U103" s="319"/>
      <c r="V103" s="9"/>
      <c r="W103" s="9"/>
    </row>
    <row r="104" spans="1:23" ht="15">
      <c r="A104" s="30">
        <v>86</v>
      </c>
      <c r="B104" s="44" t="s">
        <v>88</v>
      </c>
      <c r="C104" s="37">
        <f>Vertetie_ienemumi!J91</f>
        <v>10626855.480074652</v>
      </c>
      <c r="D104" s="97">
        <f>Iedzivotaju_skaits_struktura!C91</f>
        <v>27500</v>
      </c>
      <c r="E104" s="97">
        <f>Iedzivotaju_skaits_struktura!D91</f>
        <v>1670</v>
      </c>
      <c r="F104" s="97">
        <f>Iedzivotaju_skaits_struktura!E91</f>
        <v>2892</v>
      </c>
      <c r="G104" s="97">
        <f>Iedzivotaju_skaits_struktura!F91</f>
        <v>5318</v>
      </c>
      <c r="H104" s="97">
        <v>2516.81</v>
      </c>
      <c r="I104" s="37">
        <f t="shared" si="24"/>
        <v>386.43110836635094</v>
      </c>
      <c r="J104" s="37">
        <f t="shared" si="30"/>
        <v>48596.591200000003</v>
      </c>
      <c r="K104" s="37">
        <f t="shared" si="25"/>
        <v>218.67491561989746</v>
      </c>
      <c r="L104" s="221">
        <f t="shared" si="28"/>
        <v>8358855.1853434509</v>
      </c>
      <c r="M104" s="202">
        <f t="shared" si="26"/>
        <v>18985710.665418103</v>
      </c>
      <c r="N104" s="250">
        <f t="shared" si="22"/>
        <v>390.67988508251796</v>
      </c>
      <c r="O104" s="189">
        <f t="shared" si="27"/>
        <v>690.38947874247651</v>
      </c>
      <c r="P104" s="173"/>
      <c r="Q104" s="329">
        <v>18060960.448344599</v>
      </c>
      <c r="R104" s="225">
        <f t="shared" si="29"/>
        <v>924750.21707350388</v>
      </c>
      <c r="S104" s="376">
        <f t="shared" si="23"/>
        <v>5.1201608005196908E-2</v>
      </c>
      <c r="T104" s="125"/>
      <c r="U104" s="319"/>
      <c r="V104" s="9"/>
      <c r="W104" s="9"/>
    </row>
    <row r="105" spans="1:23" ht="15">
      <c r="A105" s="30">
        <v>87</v>
      </c>
      <c r="B105" s="44" t="s">
        <v>89</v>
      </c>
      <c r="C105" s="37">
        <f>Vertetie_ienemumi!J92</f>
        <v>1900865.4178997215</v>
      </c>
      <c r="D105" s="97">
        <f>Iedzivotaju_skaits_struktura!C92</f>
        <v>5236</v>
      </c>
      <c r="E105" s="97">
        <f>Iedzivotaju_skaits_struktura!D92</f>
        <v>243</v>
      </c>
      <c r="F105" s="97">
        <f>Iedzivotaju_skaits_struktura!E92</f>
        <v>490</v>
      </c>
      <c r="G105" s="97">
        <f>Iedzivotaju_skaits_struktura!F92</f>
        <v>1114</v>
      </c>
      <c r="H105" s="97">
        <v>627.16399999999999</v>
      </c>
      <c r="I105" s="37">
        <f t="shared" si="24"/>
        <v>363.03770395334635</v>
      </c>
      <c r="J105" s="37">
        <f t="shared" si="30"/>
        <v>9179.6692799999983</v>
      </c>
      <c r="K105" s="37">
        <f t="shared" si="25"/>
        <v>207.07340971871287</v>
      </c>
      <c r="L105" s="221">
        <f t="shared" si="28"/>
        <v>1650035.3528596787</v>
      </c>
      <c r="M105" s="202">
        <f t="shared" si="26"/>
        <v>3550900.7707594</v>
      </c>
      <c r="N105" s="250">
        <f t="shared" si="22"/>
        <v>386.82229854357024</v>
      </c>
      <c r="O105" s="189">
        <f t="shared" si="27"/>
        <v>678.17050625656987</v>
      </c>
      <c r="P105" s="173"/>
      <c r="Q105" s="329">
        <v>3415010.1145902937</v>
      </c>
      <c r="R105" s="225">
        <f t="shared" si="29"/>
        <v>135890.65616910625</v>
      </c>
      <c r="S105" s="376">
        <f t="shared" si="23"/>
        <v>3.9792167990521321E-2</v>
      </c>
      <c r="T105" s="125"/>
      <c r="U105" s="319"/>
      <c r="V105" s="9"/>
      <c r="W105" s="9"/>
    </row>
    <row r="106" spans="1:23" ht="15">
      <c r="A106" s="30">
        <v>88</v>
      </c>
      <c r="B106" s="44" t="s">
        <v>90</v>
      </c>
      <c r="C106" s="37">
        <f>Vertetie_ienemumi!J93</f>
        <v>2059944.0474421629</v>
      </c>
      <c r="D106" s="97">
        <f>Iedzivotaju_skaits_struktura!C93</f>
        <v>3866</v>
      </c>
      <c r="E106" s="97">
        <f>Iedzivotaju_skaits_struktura!D93</f>
        <v>193</v>
      </c>
      <c r="F106" s="97">
        <f>Iedzivotaju_skaits_struktura!E93</f>
        <v>362</v>
      </c>
      <c r="G106" s="97">
        <f>Iedzivotaju_skaits_struktura!F93</f>
        <v>882</v>
      </c>
      <c r="H106" s="97">
        <v>200.345</v>
      </c>
      <c r="I106" s="37">
        <f t="shared" si="24"/>
        <v>532.83601847960756</v>
      </c>
      <c r="J106" s="37">
        <f t="shared" si="30"/>
        <v>6454.9444000000003</v>
      </c>
      <c r="K106" s="37">
        <f t="shared" si="25"/>
        <v>319.12653615454269</v>
      </c>
      <c r="L106" s="221">
        <f t="shared" si="28"/>
        <v>677473.88629389135</v>
      </c>
      <c r="M106" s="202">
        <f t="shared" si="26"/>
        <v>2737417.9337360542</v>
      </c>
      <c r="N106" s="250">
        <f t="shared" si="22"/>
        <v>424.08079204153239</v>
      </c>
      <c r="O106" s="189">
        <f t="shared" si="27"/>
        <v>708.07499579308183</v>
      </c>
      <c r="P106" s="173"/>
      <c r="Q106" s="329">
        <v>2664189.1363709131</v>
      </c>
      <c r="R106" s="225">
        <f t="shared" si="29"/>
        <v>73228.797365141101</v>
      </c>
      <c r="S106" s="376">
        <f t="shared" si="23"/>
        <v>2.7486335848096566E-2</v>
      </c>
      <c r="T106" s="125"/>
      <c r="U106" s="319"/>
      <c r="V106" s="9"/>
      <c r="W106" s="9"/>
    </row>
    <row r="107" spans="1:23" ht="15">
      <c r="A107" s="30">
        <v>89</v>
      </c>
      <c r="B107" s="44" t="s">
        <v>91</v>
      </c>
      <c r="C107" s="37">
        <f>Vertetie_ienemumi!J94</f>
        <v>5058791.3031934723</v>
      </c>
      <c r="D107" s="97">
        <f>Iedzivotaju_skaits_struktura!C94</f>
        <v>7436</v>
      </c>
      <c r="E107" s="97">
        <f>Iedzivotaju_skaits_struktura!D94</f>
        <v>633</v>
      </c>
      <c r="F107" s="97">
        <f>Iedzivotaju_skaits_struktura!E94</f>
        <v>859</v>
      </c>
      <c r="G107" s="97">
        <f>Iedzivotaju_skaits_struktura!F94</f>
        <v>1230</v>
      </c>
      <c r="H107" s="97">
        <v>324.815</v>
      </c>
      <c r="I107" s="37">
        <f t="shared" si="24"/>
        <v>680.31082614220986</v>
      </c>
      <c r="J107" s="37">
        <f t="shared" si="30"/>
        <v>13121.478800000001</v>
      </c>
      <c r="K107" s="37">
        <f t="shared" si="25"/>
        <v>385.5351504430638</v>
      </c>
      <c r="L107" s="221">
        <f t="shared" si="28"/>
        <v>795515.85759911512</v>
      </c>
      <c r="M107" s="202">
        <f t="shared" si="26"/>
        <v>5854307.1607925873</v>
      </c>
      <c r="N107" s="250">
        <f t="shared" si="22"/>
        <v>446.16214757688647</v>
      </c>
      <c r="O107" s="189">
        <f t="shared" si="27"/>
        <v>787.29251758910539</v>
      </c>
      <c r="P107" s="173"/>
      <c r="Q107" s="329">
        <v>5297718.4106482202</v>
      </c>
      <c r="R107" s="225">
        <f t="shared" si="29"/>
        <v>556588.75014436711</v>
      </c>
      <c r="S107" s="376">
        <f t="shared" si="23"/>
        <v>0.10506197328752775</v>
      </c>
      <c r="T107" s="125"/>
      <c r="U107" s="319"/>
      <c r="V107" s="9"/>
      <c r="W107" s="9"/>
    </row>
    <row r="108" spans="1:23" ht="15">
      <c r="A108" s="30">
        <v>90</v>
      </c>
      <c r="B108" s="44" t="s">
        <v>92</v>
      </c>
      <c r="C108" s="37">
        <f>Vertetie_ienemumi!J95</f>
        <v>977203.60771680949</v>
      </c>
      <c r="D108" s="97">
        <f>Iedzivotaju_skaits_struktura!C95</f>
        <v>1687</v>
      </c>
      <c r="E108" s="97">
        <f>Iedzivotaju_skaits_struktura!D95</f>
        <v>81</v>
      </c>
      <c r="F108" s="97">
        <f>Iedzivotaju_skaits_struktura!E95</f>
        <v>159</v>
      </c>
      <c r="G108" s="97">
        <f>Iedzivotaju_skaits_struktura!F95</f>
        <v>427</v>
      </c>
      <c r="H108" s="97">
        <v>447.56</v>
      </c>
      <c r="I108" s="37">
        <f t="shared" si="24"/>
        <v>579.25525057309392</v>
      </c>
      <c r="J108" s="37">
        <f t="shared" si="30"/>
        <v>3391.1512000000002</v>
      </c>
      <c r="K108" s="37">
        <f t="shared" si="25"/>
        <v>288.16279489891497</v>
      </c>
      <c r="L108" s="221">
        <f t="shared" si="28"/>
        <v>426004.29514698195</v>
      </c>
      <c r="M108" s="202">
        <f t="shared" si="26"/>
        <v>1403207.9028637914</v>
      </c>
      <c r="N108" s="250">
        <f t="shared" si="22"/>
        <v>413.78511900731274</v>
      </c>
      <c r="O108" s="189">
        <f t="shared" si="27"/>
        <v>831.77706156715556</v>
      </c>
      <c r="P108" s="173"/>
      <c r="Q108" s="329">
        <v>1361987.110748393</v>
      </c>
      <c r="R108" s="225">
        <f t="shared" si="29"/>
        <v>41220.79211539845</v>
      </c>
      <c r="S108" s="376">
        <f t="shared" si="23"/>
        <v>3.0265185176934661E-2</v>
      </c>
      <c r="T108" s="125"/>
      <c r="U108" s="319"/>
      <c r="V108" s="9"/>
      <c r="W108" s="9"/>
    </row>
    <row r="109" spans="1:23" ht="15">
      <c r="A109" s="30">
        <v>91</v>
      </c>
      <c r="B109" s="44" t="s">
        <v>93</v>
      </c>
      <c r="C109" s="37">
        <f>Vertetie_ienemumi!J96</f>
        <v>881661.03131368058</v>
      </c>
      <c r="D109" s="97">
        <f>Iedzivotaju_skaits_struktura!C96</f>
        <v>2243</v>
      </c>
      <c r="E109" s="97">
        <f>Iedzivotaju_skaits_struktura!D96</f>
        <v>114</v>
      </c>
      <c r="F109" s="97">
        <f>Iedzivotaju_skaits_struktura!E96</f>
        <v>242</v>
      </c>
      <c r="G109" s="97">
        <f>Iedzivotaju_skaits_struktura!F96</f>
        <v>468</v>
      </c>
      <c r="H109" s="97">
        <v>513.57100000000003</v>
      </c>
      <c r="I109" s="37">
        <f t="shared" si="24"/>
        <v>393.0722386596882</v>
      </c>
      <c r="J109" s="37">
        <f t="shared" si="30"/>
        <v>4425.6279200000008</v>
      </c>
      <c r="K109" s="37">
        <f t="shared" si="25"/>
        <v>199.2171613273988</v>
      </c>
      <c r="L109" s="221">
        <f t="shared" si="28"/>
        <v>818709.6392674105</v>
      </c>
      <c r="M109" s="202">
        <f t="shared" si="26"/>
        <v>1700370.6705810912</v>
      </c>
      <c r="N109" s="250">
        <f t="shared" si="22"/>
        <v>384.2100378337027</v>
      </c>
      <c r="O109" s="189">
        <f t="shared" si="27"/>
        <v>758.07876530588101</v>
      </c>
      <c r="P109" s="173"/>
      <c r="Q109" s="329">
        <v>1605434.3490167935</v>
      </c>
      <c r="R109" s="225">
        <f t="shared" si="29"/>
        <v>94936.321564297657</v>
      </c>
      <c r="S109" s="376">
        <f t="shared" si="23"/>
        <v>5.9134353031899956E-2</v>
      </c>
      <c r="T109" s="125"/>
      <c r="U109" s="319"/>
      <c r="V109" s="9"/>
      <c r="W109" s="9"/>
    </row>
    <row r="110" spans="1:23" ht="15">
      <c r="A110" s="30">
        <v>92</v>
      </c>
      <c r="B110" s="44" t="s">
        <v>94</v>
      </c>
      <c r="C110" s="37">
        <f>Vertetie_ienemumi!J97</f>
        <v>2169743.6930938102</v>
      </c>
      <c r="D110" s="97">
        <f>Iedzivotaju_skaits_struktura!C97</f>
        <v>3755</v>
      </c>
      <c r="E110" s="97">
        <f>Iedzivotaju_skaits_struktura!D97</f>
        <v>293</v>
      </c>
      <c r="F110" s="97">
        <f>Iedzivotaju_skaits_struktura!E97</f>
        <v>365</v>
      </c>
      <c r="G110" s="97">
        <f>Iedzivotaju_skaits_struktura!F97</f>
        <v>756</v>
      </c>
      <c r="H110" s="97">
        <v>231.553</v>
      </c>
      <c r="I110" s="37">
        <f t="shared" si="24"/>
        <v>577.8278809837044</v>
      </c>
      <c r="J110" s="37">
        <f t="shared" si="30"/>
        <v>6541.9205599999987</v>
      </c>
      <c r="K110" s="37">
        <f t="shared" si="25"/>
        <v>331.66769195586357</v>
      </c>
      <c r="L110" s="221">
        <f t="shared" si="28"/>
        <v>631839.14536845032</v>
      </c>
      <c r="M110" s="202">
        <f t="shared" si="26"/>
        <v>2801582.8384622606</v>
      </c>
      <c r="N110" s="250">
        <f t="shared" si="22"/>
        <v>428.25081912371331</v>
      </c>
      <c r="O110" s="189">
        <f t="shared" si="27"/>
        <v>746.09396496997613</v>
      </c>
      <c r="P110" s="173"/>
      <c r="Q110" s="329">
        <v>2611835.5041727517</v>
      </c>
      <c r="R110" s="225">
        <f t="shared" si="29"/>
        <v>189747.33428950887</v>
      </c>
      <c r="S110" s="376">
        <f t="shared" si="23"/>
        <v>7.264903704171366E-2</v>
      </c>
      <c r="T110" s="125"/>
      <c r="U110" s="319"/>
      <c r="V110" s="9"/>
      <c r="W110" s="9"/>
    </row>
    <row r="111" spans="1:23" ht="15">
      <c r="A111" s="30">
        <v>93</v>
      </c>
      <c r="B111" s="44" t="s">
        <v>95</v>
      </c>
      <c r="C111" s="37">
        <f>Vertetie_ienemumi!J98</f>
        <v>2603531.0218180479</v>
      </c>
      <c r="D111" s="97">
        <f>Iedzivotaju_skaits_struktura!C98</f>
        <v>5228</v>
      </c>
      <c r="E111" s="97">
        <f>Iedzivotaju_skaits_struktura!D98</f>
        <v>288</v>
      </c>
      <c r="F111" s="97">
        <f>Iedzivotaju_skaits_struktura!E98</f>
        <v>546</v>
      </c>
      <c r="G111" s="97">
        <f>Iedzivotaju_skaits_struktura!F98</f>
        <v>1241</v>
      </c>
      <c r="H111" s="97">
        <v>352.21300000000002</v>
      </c>
      <c r="I111" s="37">
        <f t="shared" si="24"/>
        <v>497.99751756274827</v>
      </c>
      <c r="J111" s="37">
        <f t="shared" si="30"/>
        <v>9135.5837599999995</v>
      </c>
      <c r="K111" s="37">
        <f t="shared" si="25"/>
        <v>284.9879208833446</v>
      </c>
      <c r="L111" s="221">
        <f t="shared" si="28"/>
        <v>1166993.438051003</v>
      </c>
      <c r="M111" s="202">
        <f t="shared" si="26"/>
        <v>3770524.4598690509</v>
      </c>
      <c r="N111" s="250">
        <f t="shared" si="22"/>
        <v>412.72944990972871</v>
      </c>
      <c r="O111" s="189">
        <f t="shared" si="27"/>
        <v>721.21737946997916</v>
      </c>
      <c r="P111" s="173"/>
      <c r="Q111" s="329">
        <v>3632835.4975153352</v>
      </c>
      <c r="R111" s="225">
        <f t="shared" si="29"/>
        <v>137688.96235371567</v>
      </c>
      <c r="S111" s="376">
        <f t="shared" si="23"/>
        <v>3.7901237875452187E-2</v>
      </c>
      <c r="T111" s="125"/>
      <c r="U111" s="319"/>
      <c r="V111" s="9"/>
      <c r="W111" s="9"/>
    </row>
    <row r="112" spans="1:23" ht="15">
      <c r="A112" s="30">
        <v>94</v>
      </c>
      <c r="B112" s="44" t="s">
        <v>96</v>
      </c>
      <c r="C112" s="37">
        <f>Vertetie_ienemumi!J99</f>
        <v>4748405.3412305498</v>
      </c>
      <c r="D112" s="97">
        <f>Iedzivotaju_skaits_struktura!C99</f>
        <v>8024</v>
      </c>
      <c r="E112" s="97">
        <f>Iedzivotaju_skaits_struktura!D99</f>
        <v>385</v>
      </c>
      <c r="F112" s="97">
        <f>Iedzivotaju_skaits_struktura!E99</f>
        <v>754</v>
      </c>
      <c r="G112" s="97">
        <f>Iedzivotaju_skaits_struktura!F99</f>
        <v>1834</v>
      </c>
      <c r="H112" s="97">
        <v>637.255</v>
      </c>
      <c r="I112" s="37">
        <f t="shared" si="24"/>
        <v>591.77534162893198</v>
      </c>
      <c r="J112" s="37">
        <f t="shared" si="30"/>
        <v>13708.727599999998</v>
      </c>
      <c r="K112" s="37">
        <f t="shared" si="25"/>
        <v>346.37826936108576</v>
      </c>
      <c r="L112" s="221">
        <f t="shared" si="28"/>
        <v>1189423.0212455215</v>
      </c>
      <c r="M112" s="202">
        <f t="shared" si="26"/>
        <v>5937828.3624760713</v>
      </c>
      <c r="N112" s="250">
        <f t="shared" si="22"/>
        <v>433.14219493835969</v>
      </c>
      <c r="O112" s="189">
        <f t="shared" si="27"/>
        <v>740.00851975025819</v>
      </c>
      <c r="P112" s="173"/>
      <c r="Q112" s="329">
        <v>5755105.1272202283</v>
      </c>
      <c r="R112" s="225">
        <f t="shared" si="29"/>
        <v>182723.23525584303</v>
      </c>
      <c r="S112" s="376">
        <f t="shared" si="23"/>
        <v>3.1749764985457452E-2</v>
      </c>
      <c r="T112" s="125"/>
      <c r="U112" s="319"/>
      <c r="V112" s="9"/>
      <c r="W112" s="9"/>
    </row>
    <row r="113" spans="1:23" ht="15">
      <c r="A113" s="30">
        <v>95</v>
      </c>
      <c r="B113" s="44" t="s">
        <v>97</v>
      </c>
      <c r="C113" s="37">
        <f>Vertetie_ienemumi!J100</f>
        <v>2000218.6666516662</v>
      </c>
      <c r="D113" s="97">
        <f>Iedzivotaju_skaits_struktura!C100</f>
        <v>3741</v>
      </c>
      <c r="E113" s="97">
        <f>Iedzivotaju_skaits_struktura!D100</f>
        <v>236</v>
      </c>
      <c r="F113" s="97">
        <f>Iedzivotaju_skaits_struktura!E100</f>
        <v>419</v>
      </c>
      <c r="G113" s="97">
        <f>Iedzivotaju_skaits_struktura!F100</f>
        <v>683</v>
      </c>
      <c r="H113" s="97">
        <v>317.27199999999999</v>
      </c>
      <c r="I113" s="37">
        <f t="shared" si="24"/>
        <v>534.67486411431867</v>
      </c>
      <c r="J113" s="37">
        <f t="shared" si="30"/>
        <v>6646.8534399999999</v>
      </c>
      <c r="K113" s="37">
        <f t="shared" si="25"/>
        <v>300.92715067472079</v>
      </c>
      <c r="L113" s="221">
        <f t="shared" si="28"/>
        <v>778361.23439915339</v>
      </c>
      <c r="M113" s="202">
        <f t="shared" si="26"/>
        <v>2778579.9010508195</v>
      </c>
      <c r="N113" s="250">
        <f t="shared" si="22"/>
        <v>418.02936173222133</v>
      </c>
      <c r="O113" s="189">
        <f t="shared" si="27"/>
        <v>742.73720958321826</v>
      </c>
      <c r="P113" s="173"/>
      <c r="Q113" s="329">
        <v>2666428.8192007644</v>
      </c>
      <c r="R113" s="225">
        <f t="shared" si="29"/>
        <v>112151.08185005514</v>
      </c>
      <c r="S113" s="376">
        <f t="shared" si="23"/>
        <v>4.2060407179244086E-2</v>
      </c>
      <c r="T113" s="125"/>
      <c r="U113" s="319"/>
      <c r="V113" s="9"/>
      <c r="W113" s="9"/>
    </row>
    <row r="114" spans="1:23" ht="15">
      <c r="A114" s="30">
        <v>96</v>
      </c>
      <c r="B114" s="44" t="s">
        <v>98</v>
      </c>
      <c r="C114" s="37">
        <f>Vertetie_ienemumi!J101</f>
        <v>19193100.853176728</v>
      </c>
      <c r="D114" s="97">
        <f>Iedzivotaju_skaits_struktura!C101</f>
        <v>23707</v>
      </c>
      <c r="E114" s="97">
        <f>Iedzivotaju_skaits_struktura!D101</f>
        <v>2141</v>
      </c>
      <c r="F114" s="97">
        <f>Iedzivotaju_skaits_struktura!E101</f>
        <v>2776</v>
      </c>
      <c r="G114" s="97">
        <f>Iedzivotaju_skaits_struktura!F101</f>
        <v>4393</v>
      </c>
      <c r="H114" s="97">
        <v>123.014</v>
      </c>
      <c r="I114" s="37">
        <f t="shared" si="24"/>
        <v>809.59635774989363</v>
      </c>
      <c r="J114" s="37">
        <f t="shared" si="30"/>
        <v>41204.501279999997</v>
      </c>
      <c r="K114" s="37">
        <f t="shared" si="25"/>
        <v>465.80107165361449</v>
      </c>
      <c r="L114" s="221">
        <f t="shared" si="28"/>
        <v>290495.38166069821</v>
      </c>
      <c r="M114" s="202">
        <f t="shared" si="26"/>
        <v>19483596.234837428</v>
      </c>
      <c r="N114" s="250">
        <f t="shared" ref="N114:N139" si="31">M114/J114</f>
        <v>472.85116017881404</v>
      </c>
      <c r="O114" s="189">
        <f t="shared" si="27"/>
        <v>821.84992765163997</v>
      </c>
      <c r="P114" s="173"/>
      <c r="Q114" s="329">
        <v>18656606.782567039</v>
      </c>
      <c r="R114" s="225">
        <f t="shared" si="29"/>
        <v>826989.4522703886</v>
      </c>
      <c r="S114" s="376">
        <f t="shared" ref="S114:S139" si="32">M114/Q114-1</f>
        <v>4.4326895126671095E-2</v>
      </c>
      <c r="T114" s="125"/>
      <c r="U114" s="319"/>
      <c r="V114" s="9"/>
      <c r="W114" s="9"/>
    </row>
    <row r="115" spans="1:23" ht="15">
      <c r="A115" s="30">
        <v>97</v>
      </c>
      <c r="B115" s="44" t="s">
        <v>99</v>
      </c>
      <c r="C115" s="37">
        <f>Vertetie_ienemumi!J102</f>
        <v>14953269.608002899</v>
      </c>
      <c r="D115" s="97">
        <f>Iedzivotaju_skaits_struktura!C102</f>
        <v>24760</v>
      </c>
      <c r="E115" s="97">
        <f>Iedzivotaju_skaits_struktura!D102</f>
        <v>1714</v>
      </c>
      <c r="F115" s="97">
        <f>Iedzivotaju_skaits_struktura!E102</f>
        <v>2801</v>
      </c>
      <c r="G115" s="97">
        <f>Iedzivotaju_skaits_struktura!F102</f>
        <v>4793</v>
      </c>
      <c r="H115" s="97">
        <v>1680.27</v>
      </c>
      <c r="I115" s="37">
        <f t="shared" si="24"/>
        <v>603.92849789995557</v>
      </c>
      <c r="J115" s="37">
        <f t="shared" si="30"/>
        <v>44002.850399999996</v>
      </c>
      <c r="K115" s="37">
        <f t="shared" si="25"/>
        <v>339.82502206272756</v>
      </c>
      <c r="L115" s="221">
        <f t="shared" si="28"/>
        <v>4010339.2456592796</v>
      </c>
      <c r="M115" s="202">
        <f t="shared" si="26"/>
        <v>18963608.853662178</v>
      </c>
      <c r="N115" s="250">
        <f t="shared" si="31"/>
        <v>430.96319173137431</v>
      </c>
      <c r="O115" s="189">
        <f t="shared" si="27"/>
        <v>765.89696501058881</v>
      </c>
      <c r="P115" s="173"/>
      <c r="Q115" s="329">
        <v>18322060.829304524</v>
      </c>
      <c r="R115" s="225">
        <f t="shared" si="29"/>
        <v>641548.02435765415</v>
      </c>
      <c r="S115" s="376">
        <f t="shared" si="32"/>
        <v>3.5015058094969076E-2</v>
      </c>
      <c r="T115" s="125"/>
      <c r="U115" s="319"/>
      <c r="V115" s="9"/>
      <c r="W115" s="9"/>
    </row>
    <row r="116" spans="1:23" ht="15">
      <c r="A116" s="30">
        <v>98</v>
      </c>
      <c r="B116" s="44" t="s">
        <v>100</v>
      </c>
      <c r="C116" s="37">
        <f>Vertetie_ienemumi!J103</f>
        <v>6022185.1112295184</v>
      </c>
      <c r="D116" s="97">
        <f>Iedzivotaju_skaits_struktura!C103</f>
        <v>6285</v>
      </c>
      <c r="E116" s="97">
        <f>Iedzivotaju_skaits_struktura!D103</f>
        <v>434</v>
      </c>
      <c r="F116" s="97">
        <f>Iedzivotaju_skaits_struktura!E103</f>
        <v>624</v>
      </c>
      <c r="G116" s="97">
        <f>Iedzivotaju_skaits_struktura!F103</f>
        <v>1478</v>
      </c>
      <c r="H116" s="97">
        <v>47.738</v>
      </c>
      <c r="I116" s="37">
        <f t="shared" si="24"/>
        <v>958.18378858067115</v>
      </c>
      <c r="J116" s="37">
        <f t="shared" si="30"/>
        <v>10501.081759999999</v>
      </c>
      <c r="K116" s="37">
        <f t="shared" si="25"/>
        <v>573.4823562815036</v>
      </c>
      <c r="L116" s="221">
        <f t="shared" si="28"/>
        <v>-680747.03623396379</v>
      </c>
      <c r="M116" s="202">
        <f t="shared" si="26"/>
        <v>5341438.074995555</v>
      </c>
      <c r="N116" s="250">
        <f t="shared" si="31"/>
        <v>508.65598393317867</v>
      </c>
      <c r="O116" s="189">
        <f t="shared" si="27"/>
        <v>849.87081543286479</v>
      </c>
      <c r="P116" s="173"/>
      <c r="Q116" s="329">
        <v>5088282.1958084246</v>
      </c>
      <c r="R116" s="225">
        <f t="shared" si="29"/>
        <v>253155.87918713037</v>
      </c>
      <c r="S116" s="376">
        <f t="shared" si="32"/>
        <v>4.9752719964248904E-2</v>
      </c>
      <c r="T116" s="125"/>
      <c r="U116" s="319"/>
      <c r="V116" s="9"/>
      <c r="W116" s="9"/>
    </row>
    <row r="117" spans="1:23" ht="15">
      <c r="A117" s="30">
        <v>99</v>
      </c>
      <c r="B117" s="44" t="s">
        <v>101</v>
      </c>
      <c r="C117" s="37">
        <f>Vertetie_ienemumi!J104</f>
        <v>1818508.4252715858</v>
      </c>
      <c r="D117" s="97">
        <f>Iedzivotaju_skaits_struktura!C104</f>
        <v>2352</v>
      </c>
      <c r="E117" s="97">
        <f>Iedzivotaju_skaits_struktura!D104</f>
        <v>158</v>
      </c>
      <c r="F117" s="97">
        <f>Iedzivotaju_skaits_struktura!E104</f>
        <v>271</v>
      </c>
      <c r="G117" s="97">
        <f>Iedzivotaju_skaits_struktura!F104</f>
        <v>454</v>
      </c>
      <c r="H117" s="97">
        <v>229.887</v>
      </c>
      <c r="I117" s="37">
        <f t="shared" si="24"/>
        <v>773.17535088077625</v>
      </c>
      <c r="J117" s="37">
        <f t="shared" si="30"/>
        <v>4290.5682399999996</v>
      </c>
      <c r="K117" s="37">
        <f t="shared" si="25"/>
        <v>423.83859748879928</v>
      </c>
      <c r="L117" s="221">
        <f t="shared" si="28"/>
        <v>150426.16230733652</v>
      </c>
      <c r="M117" s="202">
        <f t="shared" si="26"/>
        <v>1968934.5875789223</v>
      </c>
      <c r="N117" s="250">
        <f t="shared" si="31"/>
        <v>458.8983270847412</v>
      </c>
      <c r="O117" s="189">
        <f t="shared" si="27"/>
        <v>837.13205254205877</v>
      </c>
      <c r="P117" s="173"/>
      <c r="Q117" s="329">
        <v>1887768.8385320026</v>
      </c>
      <c r="R117" s="225">
        <f t="shared" si="29"/>
        <v>81165.749046919635</v>
      </c>
      <c r="S117" s="376">
        <f t="shared" si="32"/>
        <v>4.2995597442977651E-2</v>
      </c>
      <c r="T117" s="125"/>
      <c r="U117" s="319"/>
      <c r="V117" s="9"/>
      <c r="W117" s="9"/>
    </row>
    <row r="118" spans="1:23" ht="15">
      <c r="A118" s="30">
        <v>100</v>
      </c>
      <c r="B118" s="44" t="s">
        <v>102</v>
      </c>
      <c r="C118" s="37">
        <f>Vertetie_ienemumi!J105</f>
        <v>15289573.496243723</v>
      </c>
      <c r="D118" s="97">
        <f>Iedzivotaju_skaits_struktura!C105</f>
        <v>18390</v>
      </c>
      <c r="E118" s="97">
        <f>Iedzivotaju_skaits_struktura!D105</f>
        <v>1829</v>
      </c>
      <c r="F118" s="97">
        <f>Iedzivotaju_skaits_struktura!E105</f>
        <v>2266</v>
      </c>
      <c r="G118" s="97">
        <f>Iedzivotaju_skaits_struktura!F105</f>
        <v>3192</v>
      </c>
      <c r="H118" s="97">
        <v>360.51</v>
      </c>
      <c r="I118" s="37">
        <f t="shared" si="24"/>
        <v>831.40693291156731</v>
      </c>
      <c r="J118" s="37">
        <f t="shared" si="30"/>
        <v>32967.075199999999</v>
      </c>
      <c r="K118" s="37">
        <f t="shared" si="25"/>
        <v>463.78313524894446</v>
      </c>
      <c r="L118" s="221">
        <f t="shared" si="28"/>
        <v>276826.0517801189</v>
      </c>
      <c r="M118" s="202">
        <f t="shared" si="26"/>
        <v>15566399.548023842</v>
      </c>
      <c r="N118" s="250">
        <f t="shared" si="31"/>
        <v>472.18018139576549</v>
      </c>
      <c r="O118" s="189">
        <f t="shared" si="27"/>
        <v>846.46000804914854</v>
      </c>
      <c r="P118" s="173"/>
      <c r="Q118" s="329">
        <v>14855493.21640078</v>
      </c>
      <c r="R118" s="225">
        <f t="shared" si="29"/>
        <v>710906.33162306249</v>
      </c>
      <c r="S118" s="376">
        <f t="shared" si="32"/>
        <v>4.7854778112530472E-2</v>
      </c>
      <c r="T118" s="125"/>
      <c r="U118" s="319"/>
      <c r="V118" s="9"/>
      <c r="W118" s="9"/>
    </row>
    <row r="119" spans="1:23" ht="15">
      <c r="A119" s="30">
        <v>101</v>
      </c>
      <c r="B119" s="44" t="s">
        <v>103</v>
      </c>
      <c r="C119" s="37">
        <f>Vertetie_ienemumi!J106</f>
        <v>2362282.7626931085</v>
      </c>
      <c r="D119" s="97">
        <f>Iedzivotaju_skaits_struktura!C106</f>
        <v>3593</v>
      </c>
      <c r="E119" s="97">
        <f>Iedzivotaju_skaits_struktura!D106</f>
        <v>234</v>
      </c>
      <c r="F119" s="97">
        <f>Iedzivotaju_skaits_struktura!E106</f>
        <v>364</v>
      </c>
      <c r="G119" s="97">
        <f>Iedzivotaju_skaits_struktura!F106</f>
        <v>845</v>
      </c>
      <c r="H119" s="97">
        <v>105.39700000000001</v>
      </c>
      <c r="I119" s="37">
        <f t="shared" si="24"/>
        <v>657.46806643281616</v>
      </c>
      <c r="J119" s="37">
        <f t="shared" si="30"/>
        <v>6112.7034399999993</v>
      </c>
      <c r="K119" s="37">
        <f t="shared" si="25"/>
        <v>386.45466541611069</v>
      </c>
      <c r="L119" s="221">
        <f t="shared" si="28"/>
        <v>366843.06335714186</v>
      </c>
      <c r="M119" s="202">
        <f t="shared" si="26"/>
        <v>2729125.8260502503</v>
      </c>
      <c r="N119" s="250">
        <f t="shared" si="31"/>
        <v>446.46789310790621</v>
      </c>
      <c r="O119" s="189">
        <f t="shared" si="27"/>
        <v>759.56744393271651</v>
      </c>
      <c r="P119" s="173"/>
      <c r="Q119" s="329">
        <v>2598233.3134450666</v>
      </c>
      <c r="R119" s="225">
        <f t="shared" si="29"/>
        <v>130892.51260518376</v>
      </c>
      <c r="S119" s="376">
        <f t="shared" si="32"/>
        <v>5.0377505333279782E-2</v>
      </c>
      <c r="T119" s="125"/>
      <c r="U119" s="319"/>
      <c r="V119" s="9"/>
      <c r="W119" s="9"/>
    </row>
    <row r="120" spans="1:23" ht="15">
      <c r="A120" s="30">
        <v>102</v>
      </c>
      <c r="B120" s="44" t="s">
        <v>104</v>
      </c>
      <c r="C120" s="37">
        <f>Vertetie_ienemumi!J107</f>
        <v>2209658.7049616477</v>
      </c>
      <c r="D120" s="97">
        <f>Iedzivotaju_skaits_struktura!C107</f>
        <v>5100</v>
      </c>
      <c r="E120" s="97">
        <f>Iedzivotaju_skaits_struktura!D107</f>
        <v>285</v>
      </c>
      <c r="F120" s="97">
        <f>Iedzivotaju_skaits_struktura!E107</f>
        <v>568</v>
      </c>
      <c r="G120" s="97">
        <f>Iedzivotaju_skaits_struktura!F107</f>
        <v>1174</v>
      </c>
      <c r="H120" s="97">
        <v>555.55899999999997</v>
      </c>
      <c r="I120" s="37">
        <f t="shared" si="24"/>
        <v>433.26641273757798</v>
      </c>
      <c r="J120" s="37">
        <f t="shared" si="30"/>
        <v>9331.7896799999999</v>
      </c>
      <c r="K120" s="37">
        <f t="shared" si="25"/>
        <v>236.78830971698966</v>
      </c>
      <c r="L120" s="221">
        <f t="shared" si="28"/>
        <v>1492287.668020115</v>
      </c>
      <c r="M120" s="202">
        <f t="shared" si="26"/>
        <v>3701946.3729817625</v>
      </c>
      <c r="N120" s="250">
        <f t="shared" si="31"/>
        <v>396.70272262091561</v>
      </c>
      <c r="O120" s="189">
        <f t="shared" si="27"/>
        <v>725.87183783956129</v>
      </c>
      <c r="P120" s="173"/>
      <c r="Q120" s="329">
        <v>3495478.2642892757</v>
      </c>
      <c r="R120" s="225">
        <f t="shared" si="29"/>
        <v>206468.10869248677</v>
      </c>
      <c r="S120" s="376">
        <f t="shared" si="32"/>
        <v>5.9067198558154121E-2</v>
      </c>
      <c r="T120" s="125"/>
      <c r="U120" s="319"/>
      <c r="V120" s="9"/>
      <c r="W120" s="9"/>
    </row>
    <row r="121" spans="1:23" ht="15">
      <c r="A121" s="30">
        <v>103</v>
      </c>
      <c r="B121" s="44" t="s">
        <v>105</v>
      </c>
      <c r="C121" s="37">
        <f>Vertetie_ienemumi!J108</f>
        <v>7955123.4604967786</v>
      </c>
      <c r="D121" s="97">
        <f>Iedzivotaju_skaits_struktura!C108</f>
        <v>12791</v>
      </c>
      <c r="E121" s="97">
        <f>Iedzivotaju_skaits_struktura!D108</f>
        <v>972</v>
      </c>
      <c r="F121" s="97">
        <f>Iedzivotaju_skaits_struktura!E108</f>
        <v>1458</v>
      </c>
      <c r="G121" s="97">
        <f>Iedzivotaju_skaits_struktura!F108</f>
        <v>2530</v>
      </c>
      <c r="H121" s="97">
        <v>942.05</v>
      </c>
      <c r="I121" s="37">
        <f t="shared" si="24"/>
        <v>621.93131580773809</v>
      </c>
      <c r="J121" s="37">
        <f t="shared" si="30"/>
        <v>23122.675999999999</v>
      </c>
      <c r="K121" s="37">
        <f t="shared" si="25"/>
        <v>344.03991391380384</v>
      </c>
      <c r="L121" s="221">
        <f t="shared" si="28"/>
        <v>2042304.820730367</v>
      </c>
      <c r="M121" s="202">
        <f t="shared" si="26"/>
        <v>9997428.2812271453</v>
      </c>
      <c r="N121" s="250">
        <f t="shared" si="31"/>
        <v>432.36467445321404</v>
      </c>
      <c r="O121" s="189">
        <f t="shared" si="27"/>
        <v>781.59864601885272</v>
      </c>
      <c r="P121" s="173"/>
      <c r="Q121" s="329">
        <v>9591162.8153167572</v>
      </c>
      <c r="R121" s="225">
        <f t="shared" si="29"/>
        <v>406265.46591038816</v>
      </c>
      <c r="S121" s="376">
        <f t="shared" si="32"/>
        <v>4.2358311889106437E-2</v>
      </c>
      <c r="T121" s="125"/>
      <c r="U121" s="319"/>
      <c r="V121" s="9"/>
      <c r="W121" s="9"/>
    </row>
    <row r="122" spans="1:23" ht="15">
      <c r="A122" s="30">
        <v>104</v>
      </c>
      <c r="B122" s="44" t="s">
        <v>106</v>
      </c>
      <c r="C122" s="37">
        <f>Vertetie_ienemumi!J109</f>
        <v>11065060.249556208</v>
      </c>
      <c r="D122" s="97">
        <f>Iedzivotaju_skaits_struktura!C109</f>
        <v>10943</v>
      </c>
      <c r="E122" s="97">
        <f>Iedzivotaju_skaits_struktura!D109</f>
        <v>1080</v>
      </c>
      <c r="F122" s="97">
        <f>Iedzivotaju_skaits_struktura!E109</f>
        <v>1497</v>
      </c>
      <c r="G122" s="97">
        <f>Iedzivotaju_skaits_struktura!F109</f>
        <v>1648</v>
      </c>
      <c r="H122" s="97">
        <v>53.451000000000001</v>
      </c>
      <c r="I122" s="37">
        <f t="shared" si="24"/>
        <v>1011.1541852833965</v>
      </c>
      <c r="J122" s="37">
        <f t="shared" si="30"/>
        <v>19651.185519999999</v>
      </c>
      <c r="K122" s="37">
        <f t="shared" si="25"/>
        <v>563.0734205981995</v>
      </c>
      <c r="L122" s="221">
        <f t="shared" si="28"/>
        <v>-1137380.8421069924</v>
      </c>
      <c r="M122" s="202">
        <f t="shared" si="26"/>
        <v>9927679.4074492157</v>
      </c>
      <c r="N122" s="250">
        <f t="shared" si="31"/>
        <v>505.19493581419385</v>
      </c>
      <c r="O122" s="189">
        <f t="shared" si="27"/>
        <v>907.21734510181989</v>
      </c>
      <c r="P122" s="173"/>
      <c r="Q122" s="329">
        <v>9366024.107145004</v>
      </c>
      <c r="R122" s="225">
        <f t="shared" si="29"/>
        <v>561655.30030421168</v>
      </c>
      <c r="S122" s="376">
        <f t="shared" si="32"/>
        <v>5.9967313118033161E-2</v>
      </c>
      <c r="T122" s="125"/>
      <c r="U122" s="319"/>
      <c r="V122" s="9"/>
      <c r="W122" s="9"/>
    </row>
    <row r="123" spans="1:23" ht="15">
      <c r="A123" s="30">
        <v>105</v>
      </c>
      <c r="B123" s="44" t="s">
        <v>107</v>
      </c>
      <c r="C123" s="37">
        <f>Vertetie_ienemumi!J110</f>
        <v>1689513.9828465355</v>
      </c>
      <c r="D123" s="97">
        <f>Iedzivotaju_skaits_struktura!C110</f>
        <v>3342</v>
      </c>
      <c r="E123" s="97">
        <f>Iedzivotaju_skaits_struktura!D110</f>
        <v>137</v>
      </c>
      <c r="F123" s="97">
        <f>Iedzivotaju_skaits_struktura!E110</f>
        <v>326</v>
      </c>
      <c r="G123" s="97">
        <f>Iedzivotaju_skaits_struktura!F110</f>
        <v>888</v>
      </c>
      <c r="H123" s="97">
        <v>374.90199999999999</v>
      </c>
      <c r="I123" s="37">
        <f t="shared" si="24"/>
        <v>505.5397913963302</v>
      </c>
      <c r="J123" s="37">
        <f t="shared" si="30"/>
        <v>5952.3110400000005</v>
      </c>
      <c r="K123" s="37">
        <f t="shared" si="25"/>
        <v>283.84168291825949</v>
      </c>
      <c r="L123" s="221">
        <f t="shared" si="28"/>
        <v>764911.45858285425</v>
      </c>
      <c r="M123" s="202">
        <f t="shared" si="26"/>
        <v>2454425.4414293896</v>
      </c>
      <c r="N123" s="250">
        <f t="shared" si="31"/>
        <v>412.34831730658169</v>
      </c>
      <c r="O123" s="189">
        <f t="shared" si="27"/>
        <v>734.41814525116388</v>
      </c>
      <c r="P123" s="173"/>
      <c r="Q123" s="329">
        <v>2370352.9604532523</v>
      </c>
      <c r="R123" s="225">
        <f t="shared" si="29"/>
        <v>84072.480976137333</v>
      </c>
      <c r="S123" s="376">
        <f t="shared" si="32"/>
        <v>3.5468338419971435E-2</v>
      </c>
      <c r="T123" s="125"/>
      <c r="U123" s="319"/>
      <c r="V123" s="9"/>
      <c r="W123" s="9"/>
    </row>
    <row r="124" spans="1:23" ht="15">
      <c r="A124" s="30">
        <v>106</v>
      </c>
      <c r="B124" s="44" t="s">
        <v>108</v>
      </c>
      <c r="C124" s="37">
        <f>Vertetie_ienemumi!J111</f>
        <v>16202714.419743156</v>
      </c>
      <c r="D124" s="97">
        <f>Iedzivotaju_skaits_struktura!C111</f>
        <v>30720</v>
      </c>
      <c r="E124" s="97">
        <f>Iedzivotaju_skaits_struktura!D111</f>
        <v>2072</v>
      </c>
      <c r="F124" s="97">
        <f>Iedzivotaju_skaits_struktura!E111</f>
        <v>3411</v>
      </c>
      <c r="G124" s="97">
        <f>Iedzivotaju_skaits_struktura!F111</f>
        <v>6225</v>
      </c>
      <c r="H124" s="97">
        <v>1760.9949999999999</v>
      </c>
      <c r="I124" s="37">
        <f t="shared" si="24"/>
        <v>527.43211001768088</v>
      </c>
      <c r="J124" s="37">
        <f t="shared" si="30"/>
        <v>53971.552399999993</v>
      </c>
      <c r="K124" s="37">
        <f t="shared" si="25"/>
        <v>300.20841905120295</v>
      </c>
      <c r="L124" s="221">
        <f t="shared" ref="L124:L137" si="33">(0.6*($K$16-K124)+$K$9/$J$16*($K$7-K124)/($K$7-$K$5))*J124</f>
        <v>6346080.8668113304</v>
      </c>
      <c r="M124" s="202">
        <f t="shared" si="26"/>
        <v>22548795.286554486</v>
      </c>
      <c r="N124" s="250">
        <f t="shared" si="31"/>
        <v>417.79037815029551</v>
      </c>
      <c r="O124" s="189">
        <f t="shared" si="27"/>
        <v>734.01026323419546</v>
      </c>
      <c r="P124" s="173"/>
      <c r="Q124" s="329">
        <v>21623788.989528518</v>
      </c>
      <c r="R124" s="225">
        <f t="shared" ref="R124:R137" si="34">M124-Q124</f>
        <v>925006.29702596739</v>
      </c>
      <c r="S124" s="376">
        <f t="shared" si="32"/>
        <v>4.2777253212834543E-2</v>
      </c>
      <c r="T124" s="125"/>
      <c r="U124" s="319"/>
      <c r="V124" s="9"/>
      <c r="W124" s="9"/>
    </row>
    <row r="125" spans="1:23" ht="15">
      <c r="A125" s="30">
        <v>107</v>
      </c>
      <c r="B125" s="44" t="s">
        <v>109</v>
      </c>
      <c r="C125" s="37">
        <f>Vertetie_ienemumi!J112</f>
        <v>2397803.7715478982</v>
      </c>
      <c r="D125" s="97">
        <f>Iedzivotaju_skaits_struktura!C112</f>
        <v>3505</v>
      </c>
      <c r="E125" s="97">
        <f>Iedzivotaju_skaits_struktura!D112</f>
        <v>230</v>
      </c>
      <c r="F125" s="97">
        <f>Iedzivotaju_skaits_struktura!E112</f>
        <v>350</v>
      </c>
      <c r="G125" s="97">
        <f>Iedzivotaju_skaits_struktura!F112</f>
        <v>702</v>
      </c>
      <c r="H125" s="97">
        <v>223.898</v>
      </c>
      <c r="I125" s="37">
        <f t="shared" si="24"/>
        <v>684.10949259569134</v>
      </c>
      <c r="J125" s="37">
        <f t="shared" si="30"/>
        <v>6044.0049600000002</v>
      </c>
      <c r="K125" s="37">
        <f t="shared" si="25"/>
        <v>396.72432226923553</v>
      </c>
      <c r="L125" s="221">
        <f t="shared" si="33"/>
        <v>321289.07550221973</v>
      </c>
      <c r="M125" s="202">
        <f t="shared" si="26"/>
        <v>2719092.8470501178</v>
      </c>
      <c r="N125" s="250">
        <f t="shared" si="31"/>
        <v>449.88262998548527</v>
      </c>
      <c r="O125" s="189">
        <f t="shared" si="27"/>
        <v>775.77541998576828</v>
      </c>
      <c r="P125" s="173"/>
      <c r="Q125" s="329">
        <v>2615867.2363193366</v>
      </c>
      <c r="R125" s="225">
        <f t="shared" si="34"/>
        <v>103225.61073078122</v>
      </c>
      <c r="S125" s="376">
        <f t="shared" si="32"/>
        <v>3.946133400715901E-2</v>
      </c>
      <c r="T125" s="125"/>
      <c r="U125" s="319"/>
      <c r="V125" s="9"/>
      <c r="W125" s="9"/>
    </row>
    <row r="126" spans="1:23" ht="15">
      <c r="A126" s="30">
        <v>108</v>
      </c>
      <c r="B126" s="44" t="s">
        <v>110</v>
      </c>
      <c r="C126" s="37">
        <f>Vertetie_ienemumi!J113</f>
        <v>18545471.972334154</v>
      </c>
      <c r="D126" s="97">
        <f>Iedzivotaju_skaits_struktura!C113</f>
        <v>30343</v>
      </c>
      <c r="E126" s="97">
        <f>Iedzivotaju_skaits_struktura!D113</f>
        <v>2371</v>
      </c>
      <c r="F126" s="97">
        <f>Iedzivotaju_skaits_struktura!E113</f>
        <v>3678</v>
      </c>
      <c r="G126" s="97">
        <f>Iedzivotaju_skaits_struktura!F113</f>
        <v>5853</v>
      </c>
      <c r="H126" s="97">
        <v>1192.2529999999999</v>
      </c>
      <c r="I126" s="37">
        <f t="shared" si="24"/>
        <v>611.19440966068464</v>
      </c>
      <c r="J126" s="37">
        <f t="shared" si="30"/>
        <v>54024.864560000002</v>
      </c>
      <c r="K126" s="37">
        <f t="shared" si="25"/>
        <v>343.27660278976833</v>
      </c>
      <c r="L126" s="221">
        <f t="shared" si="33"/>
        <v>4799259.1385751963</v>
      </c>
      <c r="M126" s="202">
        <f t="shared" si="26"/>
        <v>23344731.11090935</v>
      </c>
      <c r="N126" s="250">
        <f t="shared" si="31"/>
        <v>432.11086785757135</v>
      </c>
      <c r="O126" s="189">
        <f t="shared" si="27"/>
        <v>769.36133905379666</v>
      </c>
      <c r="P126" s="173"/>
      <c r="Q126" s="329">
        <v>22301469.287496708</v>
      </c>
      <c r="R126" s="225">
        <f t="shared" si="34"/>
        <v>1043261.8234126419</v>
      </c>
      <c r="S126" s="376">
        <f t="shared" si="32"/>
        <v>4.6779959201950216E-2</v>
      </c>
      <c r="T126" s="125"/>
      <c r="U126" s="319"/>
      <c r="V126" s="9"/>
      <c r="W126" s="9"/>
    </row>
    <row r="127" spans="1:23" ht="15">
      <c r="A127" s="30">
        <v>109</v>
      </c>
      <c r="B127" s="44" t="s">
        <v>111</v>
      </c>
      <c r="C127" s="37">
        <f>Vertetie_ienemumi!J114</f>
        <v>1239876.7611422795</v>
      </c>
      <c r="D127" s="97">
        <f>Iedzivotaju_skaits_struktura!C114</f>
        <v>2542</v>
      </c>
      <c r="E127" s="97">
        <f>Iedzivotaju_skaits_struktura!D114</f>
        <v>170</v>
      </c>
      <c r="F127" s="97">
        <f>Iedzivotaju_skaits_struktura!E114</f>
        <v>294</v>
      </c>
      <c r="G127" s="97">
        <f>Iedzivotaju_skaits_struktura!F114</f>
        <v>598</v>
      </c>
      <c r="H127" s="97">
        <v>306.423</v>
      </c>
      <c r="I127" s="37">
        <f t="shared" si="24"/>
        <v>487.75639698752144</v>
      </c>
      <c r="J127" s="37">
        <f t="shared" si="30"/>
        <v>4806.5229600000002</v>
      </c>
      <c r="K127" s="37">
        <f t="shared" si="25"/>
        <v>257.95710775971816</v>
      </c>
      <c r="L127" s="221">
        <f t="shared" si="33"/>
        <v>700716.05050152016</v>
      </c>
      <c r="M127" s="202">
        <f t="shared" si="26"/>
        <v>1940592.8116437998</v>
      </c>
      <c r="N127" s="250">
        <f t="shared" si="31"/>
        <v>403.7415045748163</v>
      </c>
      <c r="O127" s="189">
        <f t="shared" si="27"/>
        <v>763.41180631148688</v>
      </c>
      <c r="P127" s="173"/>
      <c r="Q127" s="329">
        <v>1854895.6256040838</v>
      </c>
      <c r="R127" s="225">
        <f t="shared" si="34"/>
        <v>85697.186039716005</v>
      </c>
      <c r="S127" s="376">
        <f t="shared" si="32"/>
        <v>4.6200543500557911E-2</v>
      </c>
      <c r="T127" s="125"/>
      <c r="U127" s="319"/>
      <c r="V127" s="9"/>
      <c r="W127" s="9"/>
    </row>
    <row r="128" spans="1:23" ht="15">
      <c r="A128" s="30">
        <v>110</v>
      </c>
      <c r="B128" s="44" t="s">
        <v>112</v>
      </c>
      <c r="C128" s="37">
        <f>Vertetie_ienemumi!J115</f>
        <v>4492358.2769127246</v>
      </c>
      <c r="D128" s="97">
        <f>Iedzivotaju_skaits_struktura!C115</f>
        <v>8913</v>
      </c>
      <c r="E128" s="97">
        <f>Iedzivotaju_skaits_struktura!D115</f>
        <v>529</v>
      </c>
      <c r="F128" s="97">
        <f>Iedzivotaju_skaits_struktura!E115</f>
        <v>857</v>
      </c>
      <c r="G128" s="97">
        <f>Iedzivotaju_skaits_struktura!F115</f>
        <v>2169</v>
      </c>
      <c r="H128" s="97">
        <v>907.596</v>
      </c>
      <c r="I128" s="37">
        <f t="shared" si="24"/>
        <v>504.02314337627337</v>
      </c>
      <c r="J128" s="37">
        <f t="shared" si="30"/>
        <v>15929.28592</v>
      </c>
      <c r="K128" s="37">
        <f t="shared" si="25"/>
        <v>282.01881110517002</v>
      </c>
      <c r="L128" s="221">
        <f t="shared" si="33"/>
        <v>2066400.9353846626</v>
      </c>
      <c r="M128" s="202">
        <f t="shared" si="26"/>
        <v>6558759.2122973874</v>
      </c>
      <c r="N128" s="250">
        <f t="shared" si="31"/>
        <v>411.74219894330247</v>
      </c>
      <c r="O128" s="189">
        <f t="shared" si="27"/>
        <v>735.86437925472762</v>
      </c>
      <c r="P128" s="173"/>
      <c r="Q128" s="329">
        <v>6389464.3830587715</v>
      </c>
      <c r="R128" s="225">
        <f t="shared" si="34"/>
        <v>169294.82923861593</v>
      </c>
      <c r="S128" s="376">
        <f t="shared" si="32"/>
        <v>2.6495934414704658E-2</v>
      </c>
      <c r="T128" s="125"/>
      <c r="U128" s="319"/>
      <c r="V128" s="9"/>
      <c r="W128" s="9"/>
    </row>
    <row r="129" spans="1:23" ht="15">
      <c r="A129" s="30">
        <v>111</v>
      </c>
      <c r="B129" s="44" t="s">
        <v>113</v>
      </c>
      <c r="C129" s="37">
        <f>Vertetie_ienemumi!J116</f>
        <v>1404024.6518831654</v>
      </c>
      <c r="D129" s="97">
        <f>Iedzivotaju_skaits_struktura!C116</f>
        <v>3337</v>
      </c>
      <c r="E129" s="97">
        <f>Iedzivotaju_skaits_struktura!D116</f>
        <v>178</v>
      </c>
      <c r="F129" s="97">
        <f>Iedzivotaju_skaits_struktura!E116</f>
        <v>331</v>
      </c>
      <c r="G129" s="97">
        <f>Iedzivotaju_skaits_struktura!F116</f>
        <v>786</v>
      </c>
      <c r="H129" s="97">
        <v>277.33799999999997</v>
      </c>
      <c r="I129" s="37">
        <f t="shared" si="24"/>
        <v>420.74457653076576</v>
      </c>
      <c r="J129" s="37">
        <f t="shared" si="30"/>
        <v>5835.77376</v>
      </c>
      <c r="K129" s="37">
        <f t="shared" si="25"/>
        <v>240.58928766340068</v>
      </c>
      <c r="L129" s="221">
        <f t="shared" si="33"/>
        <v>918418.24915405212</v>
      </c>
      <c r="M129" s="202">
        <f t="shared" si="26"/>
        <v>2322442.9010372176</v>
      </c>
      <c r="N129" s="250">
        <f t="shared" si="31"/>
        <v>397.96657590735964</v>
      </c>
      <c r="O129" s="189">
        <f t="shared" si="27"/>
        <v>695.96730627426359</v>
      </c>
      <c r="P129" s="173"/>
      <c r="Q129" s="329">
        <v>2228183.9726281189</v>
      </c>
      <c r="R129" s="225">
        <f t="shared" si="34"/>
        <v>94258.928409098648</v>
      </c>
      <c r="S129" s="376">
        <f t="shared" si="32"/>
        <v>4.2303027742328414E-2</v>
      </c>
      <c r="T129" s="125"/>
      <c r="U129" s="319"/>
      <c r="V129" s="9"/>
      <c r="W129" s="9"/>
    </row>
    <row r="130" spans="1:23" ht="15">
      <c r="A130" s="30">
        <v>112</v>
      </c>
      <c r="B130" s="44" t="s">
        <v>114</v>
      </c>
      <c r="C130" s="37">
        <f>Vertetie_ienemumi!J117</f>
        <v>758210.53474741604</v>
      </c>
      <c r="D130" s="97">
        <f>Iedzivotaju_skaits_struktura!C117</f>
        <v>1995</v>
      </c>
      <c r="E130" s="97">
        <f>Iedzivotaju_skaits_struktura!D117</f>
        <v>127</v>
      </c>
      <c r="F130" s="97">
        <f>Iedzivotaju_skaits_struktura!E117</f>
        <v>164</v>
      </c>
      <c r="G130" s="97">
        <f>Iedzivotaju_skaits_struktura!F117</f>
        <v>441</v>
      </c>
      <c r="H130" s="97">
        <v>287.13799999999998</v>
      </c>
      <c r="I130" s="37">
        <f t="shared" si="24"/>
        <v>380.05540588842911</v>
      </c>
      <c r="J130" s="37">
        <f t="shared" si="30"/>
        <v>3589.6097599999998</v>
      </c>
      <c r="K130" s="37">
        <f t="shared" si="25"/>
        <v>211.2236664821794</v>
      </c>
      <c r="L130" s="221">
        <f t="shared" si="33"/>
        <v>635284.19292909279</v>
      </c>
      <c r="M130" s="202">
        <f t="shared" si="26"/>
        <v>1393494.7276765089</v>
      </c>
      <c r="N130" s="250">
        <f t="shared" si="31"/>
        <v>388.20228962061577</v>
      </c>
      <c r="O130" s="189">
        <f t="shared" si="27"/>
        <v>698.4935978328366</v>
      </c>
      <c r="P130" s="173"/>
      <c r="Q130" s="329">
        <v>1330476.7665073213</v>
      </c>
      <c r="R130" s="225">
        <f t="shared" si="34"/>
        <v>63017.961169187678</v>
      </c>
      <c r="S130" s="376">
        <f t="shared" si="32"/>
        <v>4.7364946728546187E-2</v>
      </c>
      <c r="T130" s="125"/>
      <c r="U130" s="319"/>
      <c r="V130" s="9"/>
      <c r="W130" s="9"/>
    </row>
    <row r="131" spans="1:23" ht="15">
      <c r="A131" s="30">
        <v>113</v>
      </c>
      <c r="B131" s="44" t="s">
        <v>115</v>
      </c>
      <c r="C131" s="37">
        <f>Vertetie_ienemumi!J118</f>
        <v>2015301.9862276895</v>
      </c>
      <c r="D131" s="97">
        <f>Iedzivotaju_skaits_struktura!C118</f>
        <v>3975</v>
      </c>
      <c r="E131" s="97">
        <f>Iedzivotaju_skaits_struktura!D118</f>
        <v>216</v>
      </c>
      <c r="F131" s="97">
        <f>Iedzivotaju_skaits_struktura!E118</f>
        <v>371</v>
      </c>
      <c r="G131" s="97">
        <f>Iedzivotaju_skaits_struktura!F118</f>
        <v>823</v>
      </c>
      <c r="H131" s="97">
        <v>540.96500000000003</v>
      </c>
      <c r="I131" s="37">
        <f t="shared" si="24"/>
        <v>506.99421037174579</v>
      </c>
      <c r="J131" s="37">
        <f t="shared" si="30"/>
        <v>7121.1868000000004</v>
      </c>
      <c r="K131" s="37">
        <f t="shared" si="25"/>
        <v>283.00085966396631</v>
      </c>
      <c r="L131" s="221">
        <f t="shared" si="33"/>
        <v>919116.46691171546</v>
      </c>
      <c r="M131" s="202">
        <f t="shared" si="26"/>
        <v>2934418.4531394048</v>
      </c>
      <c r="N131" s="250">
        <f t="shared" si="31"/>
        <v>412.06873735420123</v>
      </c>
      <c r="O131" s="189">
        <f t="shared" si="27"/>
        <v>738.2184787772087</v>
      </c>
      <c r="P131" s="173"/>
      <c r="Q131" s="329">
        <v>2805581.0683749965</v>
      </c>
      <c r="R131" s="225">
        <f t="shared" si="34"/>
        <v>128837.38476440823</v>
      </c>
      <c r="S131" s="376">
        <f t="shared" si="32"/>
        <v>4.5921818555409333E-2</v>
      </c>
      <c r="T131" s="125"/>
      <c r="U131" s="319"/>
      <c r="V131" s="9"/>
      <c r="W131" s="9"/>
    </row>
    <row r="132" spans="1:23" ht="15">
      <c r="A132" s="30">
        <v>114</v>
      </c>
      <c r="B132" s="44" t="s">
        <v>116</v>
      </c>
      <c r="C132" s="37">
        <f>Vertetie_ienemumi!J119</f>
        <v>4900513.7915598527</v>
      </c>
      <c r="D132" s="97">
        <f>Iedzivotaju_skaits_struktura!C119</f>
        <v>8567</v>
      </c>
      <c r="E132" s="97">
        <f>Iedzivotaju_skaits_struktura!D119</f>
        <v>545</v>
      </c>
      <c r="F132" s="97">
        <f>Iedzivotaju_skaits_struktura!E119</f>
        <v>929</v>
      </c>
      <c r="G132" s="97">
        <f>Iedzivotaju_skaits_struktura!F119</f>
        <v>1760</v>
      </c>
      <c r="H132" s="97">
        <v>843.68</v>
      </c>
      <c r="I132" s="37">
        <f t="shared" si="24"/>
        <v>572.02215379477673</v>
      </c>
      <c r="J132" s="37">
        <f t="shared" si="30"/>
        <v>15455.633599999999</v>
      </c>
      <c r="K132" s="37">
        <f t="shared" si="25"/>
        <v>317.06974417146205</v>
      </c>
      <c r="L132" s="221">
        <f t="shared" si="33"/>
        <v>1643353.4616185534</v>
      </c>
      <c r="M132" s="202">
        <f t="shared" si="26"/>
        <v>6543867.2531784065</v>
      </c>
      <c r="N132" s="250">
        <f t="shared" si="31"/>
        <v>423.39689349121261</v>
      </c>
      <c r="O132" s="189">
        <f t="shared" si="27"/>
        <v>763.84583321797675</v>
      </c>
      <c r="P132" s="173"/>
      <c r="Q132" s="329">
        <v>6290056.1993889585</v>
      </c>
      <c r="R132" s="225">
        <f t="shared" si="34"/>
        <v>253811.05378944799</v>
      </c>
      <c r="S132" s="376">
        <f t="shared" si="32"/>
        <v>4.035115835914227E-2</v>
      </c>
      <c r="T132" s="125"/>
      <c r="U132" s="319"/>
      <c r="V132" s="9"/>
      <c r="W132" s="9"/>
    </row>
    <row r="133" spans="1:23" ht="15">
      <c r="A133" s="30">
        <v>115</v>
      </c>
      <c r="B133" s="44" t="s">
        <v>117</v>
      </c>
      <c r="C133" s="37">
        <f>Vertetie_ienemumi!J120</f>
        <v>7248948.8106846483</v>
      </c>
      <c r="D133" s="97">
        <f>Iedzivotaju_skaits_struktura!C120</f>
        <v>11897</v>
      </c>
      <c r="E133" s="97">
        <f>Iedzivotaju_skaits_struktura!D120</f>
        <v>802</v>
      </c>
      <c r="F133" s="97">
        <f>Iedzivotaju_skaits_struktura!E120</f>
        <v>1352</v>
      </c>
      <c r="G133" s="97">
        <f>Iedzivotaju_skaits_struktura!F120</f>
        <v>2356</v>
      </c>
      <c r="H133" s="97">
        <v>2456.1590000000001</v>
      </c>
      <c r="I133" s="37">
        <f t="shared" si="24"/>
        <v>609.30896954565424</v>
      </c>
      <c r="J133" s="37">
        <f t="shared" si="30"/>
        <v>23658.001680000001</v>
      </c>
      <c r="K133" s="37">
        <f t="shared" si="25"/>
        <v>306.40579490755403</v>
      </c>
      <c r="L133" s="221">
        <f t="shared" si="33"/>
        <v>2683888.0703450162</v>
      </c>
      <c r="M133" s="202">
        <f t="shared" si="26"/>
        <v>9932836.8810296655</v>
      </c>
      <c r="N133" s="250">
        <f t="shared" si="31"/>
        <v>419.85105147011154</v>
      </c>
      <c r="O133" s="189">
        <f t="shared" si="27"/>
        <v>834.90265453725021</v>
      </c>
      <c r="P133" s="173"/>
      <c r="Q133" s="329">
        <v>9554116.713653015</v>
      </c>
      <c r="R133" s="225">
        <f t="shared" si="34"/>
        <v>378720.1673766505</v>
      </c>
      <c r="S133" s="376">
        <f t="shared" si="32"/>
        <v>3.9639474660745133E-2</v>
      </c>
      <c r="T133" s="125"/>
      <c r="U133" s="319"/>
      <c r="V133" s="9"/>
      <c r="W133" s="9"/>
    </row>
    <row r="134" spans="1:23" ht="15">
      <c r="A134" s="30">
        <v>116</v>
      </c>
      <c r="B134" s="44" t="s">
        <v>118</v>
      </c>
      <c r="C134" s="37">
        <f>Vertetie_ienemumi!J121</f>
        <v>1973592.2311386024</v>
      </c>
      <c r="D134" s="97">
        <f>Iedzivotaju_skaits_struktura!C121</f>
        <v>3884</v>
      </c>
      <c r="E134" s="97">
        <f>Iedzivotaju_skaits_struktura!D121</f>
        <v>215</v>
      </c>
      <c r="F134" s="97">
        <f>Iedzivotaju_skaits_struktura!E121</f>
        <v>410</v>
      </c>
      <c r="G134" s="97">
        <f>Iedzivotaju_skaits_struktura!F121</f>
        <v>893</v>
      </c>
      <c r="H134" s="97">
        <v>650.38400000000001</v>
      </c>
      <c r="I134" s="37">
        <f t="shared" si="24"/>
        <v>508.13394210571636</v>
      </c>
      <c r="J134" s="37">
        <f t="shared" si="30"/>
        <v>7373.1036800000002</v>
      </c>
      <c r="K134" s="37">
        <f t="shared" si="25"/>
        <v>267.67455291481843</v>
      </c>
      <c r="L134" s="221">
        <f t="shared" si="33"/>
        <v>1027059.1424891643</v>
      </c>
      <c r="M134" s="202">
        <f t="shared" si="26"/>
        <v>3000651.3736277665</v>
      </c>
      <c r="N134" s="250">
        <f t="shared" si="31"/>
        <v>406.97262697759413</v>
      </c>
      <c r="O134" s="189">
        <f t="shared" si="27"/>
        <v>772.56729496080493</v>
      </c>
      <c r="P134" s="173"/>
      <c r="Q134" s="329">
        <v>2876462.3984478372</v>
      </c>
      <c r="R134" s="225">
        <f t="shared" si="34"/>
        <v>124188.97517992929</v>
      </c>
      <c r="S134" s="376">
        <f t="shared" si="32"/>
        <v>4.3174204274995187E-2</v>
      </c>
      <c r="T134" s="125"/>
      <c r="U134" s="319"/>
      <c r="V134" s="9"/>
      <c r="W134" s="9"/>
    </row>
    <row r="135" spans="1:23" ht="15">
      <c r="A135" s="30">
        <v>117</v>
      </c>
      <c r="B135" s="44" t="s">
        <v>119</v>
      </c>
      <c r="C135" s="37">
        <f>Vertetie_ienemumi!J122</f>
        <v>2138855.9895297098</v>
      </c>
      <c r="D135" s="97">
        <f>Iedzivotaju_skaits_struktura!C122</f>
        <v>5158</v>
      </c>
      <c r="E135" s="97">
        <f>Iedzivotaju_skaits_struktura!D122</f>
        <v>229</v>
      </c>
      <c r="F135" s="97">
        <f>Iedzivotaju_skaits_struktura!E122</f>
        <v>515</v>
      </c>
      <c r="G135" s="97">
        <f>Iedzivotaju_skaits_struktura!F122</f>
        <v>1196</v>
      </c>
      <c r="H135" s="97">
        <v>639.08400000000006</v>
      </c>
      <c r="I135" s="37">
        <f t="shared" si="24"/>
        <v>414.66769862925742</v>
      </c>
      <c r="J135" s="37">
        <f t="shared" si="30"/>
        <v>9229.2076799999995</v>
      </c>
      <c r="K135" s="37">
        <f t="shared" si="25"/>
        <v>231.74860331344391</v>
      </c>
      <c r="L135" s="221">
        <f t="shared" si="33"/>
        <v>1506930.0753979462</v>
      </c>
      <c r="M135" s="202">
        <f t="shared" si="26"/>
        <v>3645786.0649276562</v>
      </c>
      <c r="N135" s="250">
        <f t="shared" si="31"/>
        <v>395.02698295848256</v>
      </c>
      <c r="O135" s="189">
        <f t="shared" si="27"/>
        <v>706.82164888089494</v>
      </c>
      <c r="P135" s="173"/>
      <c r="Q135" s="329">
        <v>3510728.9822253282</v>
      </c>
      <c r="R135" s="225">
        <f t="shared" si="34"/>
        <v>135057.08270232799</v>
      </c>
      <c r="S135" s="376">
        <f t="shared" si="32"/>
        <v>3.8469811650547969E-2</v>
      </c>
      <c r="T135" s="125"/>
      <c r="U135" s="319"/>
      <c r="V135" s="9"/>
      <c r="W135" s="9"/>
    </row>
    <row r="136" spans="1:23" ht="15">
      <c r="A136" s="30">
        <v>118</v>
      </c>
      <c r="B136" s="44" t="s">
        <v>120</v>
      </c>
      <c r="C136" s="37">
        <f>Vertetie_ienemumi!J123</f>
        <v>2363134.5382804209</v>
      </c>
      <c r="D136" s="97">
        <f>Iedzivotaju_skaits_struktura!C123</f>
        <v>6045</v>
      </c>
      <c r="E136" s="97">
        <f>Iedzivotaju_skaits_struktura!D123</f>
        <v>318</v>
      </c>
      <c r="F136" s="97">
        <f>Iedzivotaju_skaits_struktura!E123</f>
        <v>610</v>
      </c>
      <c r="G136" s="97">
        <f>Iedzivotaju_skaits_struktura!F123</f>
        <v>1364</v>
      </c>
      <c r="H136" s="97">
        <v>286.51599999999996</v>
      </c>
      <c r="I136" s="37">
        <f t="shared" si="24"/>
        <v>390.92382767252622</v>
      </c>
      <c r="J136" s="37">
        <f t="shared" si="30"/>
        <v>10222.58432</v>
      </c>
      <c r="K136" s="37">
        <f t="shared" si="25"/>
        <v>231.16801625759746</v>
      </c>
      <c r="L136" s="221">
        <f t="shared" si="33"/>
        <v>1673088.638986195</v>
      </c>
      <c r="M136" s="202">
        <f t="shared" si="26"/>
        <v>4036223.1772666159</v>
      </c>
      <c r="N136" s="250">
        <f t="shared" si="31"/>
        <v>394.83393346728747</v>
      </c>
      <c r="O136" s="189">
        <f t="shared" si="27"/>
        <v>667.69614181416307</v>
      </c>
      <c r="P136" s="173"/>
      <c r="Q136" s="329">
        <v>3891230.7315451265</v>
      </c>
      <c r="R136" s="225">
        <f t="shared" si="34"/>
        <v>144992.44572148938</v>
      </c>
      <c r="S136" s="376">
        <f t="shared" si="32"/>
        <v>3.7261333424943421E-2</v>
      </c>
      <c r="T136" s="125"/>
      <c r="U136" s="319"/>
      <c r="V136" s="9"/>
      <c r="W136" s="9"/>
    </row>
    <row r="137" spans="1:23" ht="15">
      <c r="A137" s="45">
        <v>119</v>
      </c>
      <c r="B137" s="48" t="s">
        <v>121</v>
      </c>
      <c r="C137" s="39">
        <f>Vertetie_ienemumi!J124</f>
        <v>1001931.5686653209</v>
      </c>
      <c r="D137" s="99">
        <f>Iedzivotaju_skaits_struktura!C124</f>
        <v>3033</v>
      </c>
      <c r="E137" s="99">
        <f>Iedzivotaju_skaits_struktura!D124</f>
        <v>146</v>
      </c>
      <c r="F137" s="99">
        <f>Iedzivotaju_skaits_struktura!E124</f>
        <v>294</v>
      </c>
      <c r="G137" s="99">
        <f>Iedzivotaju_skaits_struktura!F124</f>
        <v>692</v>
      </c>
      <c r="H137" s="99">
        <v>308.31900000000002</v>
      </c>
      <c r="I137" s="39">
        <f t="shared" si="24"/>
        <v>330.34341202285555</v>
      </c>
      <c r="J137" s="39">
        <f t="shared" si="30"/>
        <v>5313.8048799999997</v>
      </c>
      <c r="K137" s="39">
        <f t="shared" si="25"/>
        <v>188.55257038819252</v>
      </c>
      <c r="L137" s="223">
        <f t="shared" si="33"/>
        <v>1020842.5589220693</v>
      </c>
      <c r="M137" s="203">
        <f t="shared" si="26"/>
        <v>2022774.1275873901</v>
      </c>
      <c r="N137" s="252">
        <f t="shared" si="31"/>
        <v>380.66398245081785</v>
      </c>
      <c r="O137" s="191">
        <f t="shared" si="27"/>
        <v>666.92190161140456</v>
      </c>
      <c r="P137" s="173"/>
      <c r="Q137" s="330">
        <v>1930384.9418630267</v>
      </c>
      <c r="R137" s="331">
        <f t="shared" si="34"/>
        <v>92389.185724363429</v>
      </c>
      <c r="S137" s="377">
        <f t="shared" si="32"/>
        <v>4.7860498556934417E-2</v>
      </c>
      <c r="T137" s="125"/>
      <c r="U137" s="319"/>
      <c r="V137" s="9"/>
      <c r="W137" s="9"/>
    </row>
    <row r="138" spans="1:23" ht="13.5">
      <c r="A138" s="35"/>
      <c r="B138" s="70" t="s">
        <v>124</v>
      </c>
      <c r="C138" s="56">
        <f>SUM(C28:C137)</f>
        <v>640387168.96199501</v>
      </c>
      <c r="D138" s="56">
        <f t="shared" ref="D138:L138" si="35">SUM(D28:D137)</f>
        <v>1003369</v>
      </c>
      <c r="E138" s="56">
        <f t="shared" si="35"/>
        <v>71071</v>
      </c>
      <c r="F138" s="56">
        <f t="shared" si="35"/>
        <v>111165</v>
      </c>
      <c r="G138" s="56">
        <f t="shared" si="35"/>
        <v>201098</v>
      </c>
      <c r="H138" s="56">
        <f>SUM(H28:H137)</f>
        <v>63756.873000000029</v>
      </c>
      <c r="I138" s="56">
        <f t="shared" si="24"/>
        <v>638.23694868188568</v>
      </c>
      <c r="J138" s="56">
        <f t="shared" si="35"/>
        <v>1777796.0069599994</v>
      </c>
      <c r="K138" s="64">
        <f t="shared" si="25"/>
        <v>360.21408893647254</v>
      </c>
      <c r="L138" s="194">
        <f t="shared" si="35"/>
        <v>137830068.15751714</v>
      </c>
      <c r="M138" s="204">
        <f t="shared" ref="M138" si="36">SUM(M28:M137)</f>
        <v>778217237.11951244</v>
      </c>
      <c r="N138" s="340">
        <f t="shared" si="31"/>
        <v>437.74270730321331</v>
      </c>
      <c r="O138" s="197">
        <f t="shared" si="27"/>
        <v>775.60422648049962</v>
      </c>
      <c r="P138" s="174"/>
      <c r="Q138" s="315">
        <f t="shared" ref="Q138:R138" si="37">SUM(Q28:Q137)</f>
        <v>743639419.61286342</v>
      </c>
      <c r="R138" s="56">
        <f t="shared" si="37"/>
        <v>34577817.506649144</v>
      </c>
      <c r="S138" s="380">
        <f t="shared" si="32"/>
        <v>4.6498096516521592E-2</v>
      </c>
    </row>
    <row r="139" spans="1:23" ht="13.5">
      <c r="A139" s="35"/>
      <c r="B139" s="71" t="s">
        <v>132</v>
      </c>
      <c r="C139" s="72">
        <f>C27+C138</f>
        <v>1591536038.2519989</v>
      </c>
      <c r="D139" s="72">
        <f t="shared" ref="D139:L139" si="38">D27+D138</f>
        <v>2109742</v>
      </c>
      <c r="E139" s="72">
        <f t="shared" si="38"/>
        <v>151519</v>
      </c>
      <c r="F139" s="72">
        <f t="shared" si="38"/>
        <v>224593</v>
      </c>
      <c r="G139" s="72">
        <f t="shared" si="38"/>
        <v>436520</v>
      </c>
      <c r="H139" s="72">
        <f>H27+H138</f>
        <v>64483.314000000028</v>
      </c>
      <c r="I139" s="56">
        <f t="shared" si="24"/>
        <v>754.37472366384088</v>
      </c>
      <c r="J139" s="72">
        <f t="shared" si="38"/>
        <v>3617509.0772799989</v>
      </c>
      <c r="K139" s="64">
        <f t="shared" si="25"/>
        <v>439.95357143614223</v>
      </c>
      <c r="L139" s="195">
        <f t="shared" si="38"/>
        <v>87916698.252000332</v>
      </c>
      <c r="M139" s="205">
        <f t="shared" ref="M139" si="39">M27+M138</f>
        <v>1679452736.5039992</v>
      </c>
      <c r="N139" s="340">
        <f t="shared" si="31"/>
        <v>464.25667513923088</v>
      </c>
      <c r="O139" s="197">
        <f t="shared" si="27"/>
        <v>796.04650071146102</v>
      </c>
      <c r="P139" s="175"/>
      <c r="Q139" s="317">
        <f t="shared" ref="Q139:R139" si="40">Q27+Q138</f>
        <v>1612216256.999999</v>
      </c>
      <c r="R139" s="72">
        <f t="shared" si="40"/>
        <v>67236479.504000336</v>
      </c>
      <c r="S139" s="380">
        <f t="shared" si="32"/>
        <v>4.1704380049555789E-2</v>
      </c>
    </row>
    <row r="141" spans="1:23">
      <c r="L141" s="176"/>
    </row>
    <row r="142" spans="1:23" ht="15.75">
      <c r="B142" s="3"/>
      <c r="R142" s="125"/>
    </row>
  </sheetData>
  <sheetProtection formatCells="0" formatColumns="0" formatRows="0" insertColumns="0" insertRows="0" insertHyperlinks="0" deleteColumns="0" deleteRows="0"/>
  <mergeCells count="21">
    <mergeCell ref="H5:J6"/>
    <mergeCell ref="H7:J8"/>
    <mergeCell ref="R14:S14"/>
    <mergeCell ref="H4:J4"/>
    <mergeCell ref="K5:K6"/>
    <mergeCell ref="K7:K8"/>
    <mergeCell ref="Q13:S13"/>
    <mergeCell ref="H9:J9"/>
    <mergeCell ref="D13:H1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</mergeCells>
  <pageMargins left="0.7" right="0.7" top="0.75" bottom="0.75" header="0.3" footer="0.3"/>
  <pageSetup scale="5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H137"/>
  <sheetViews>
    <sheetView zoomScaleNormal="100" workbookViewId="0">
      <selection activeCell="AE13" sqref="AE13:AF13"/>
    </sheetView>
  </sheetViews>
  <sheetFormatPr defaultRowHeight="12.75"/>
  <cols>
    <col min="1" max="1" width="6.85546875" customWidth="1"/>
    <col min="2" max="2" width="18" customWidth="1"/>
    <col min="3" max="11" width="12.7109375" customWidth="1"/>
    <col min="12" max="21" width="14.7109375" customWidth="1"/>
    <col min="22" max="22" width="16.7109375" customWidth="1"/>
    <col min="23" max="23" width="14.7109375" customWidth="1"/>
    <col min="24" max="24" width="10.85546875" customWidth="1"/>
    <col min="25" max="26" width="14.7109375" customWidth="1"/>
    <col min="27" max="28" width="12.7109375" customWidth="1"/>
    <col min="29" max="29" width="9" style="19" customWidth="1"/>
    <col min="30" max="30" width="14.7109375" customWidth="1"/>
    <col min="31" max="32" width="12.7109375" customWidth="1"/>
    <col min="33" max="33" width="14.7109375" customWidth="1"/>
    <col min="34" max="34" width="11.28515625" customWidth="1"/>
  </cols>
  <sheetData>
    <row r="2" spans="1:34" ht="20.25">
      <c r="B2" s="121" t="s">
        <v>242</v>
      </c>
    </row>
    <row r="4" spans="1:34" ht="38.25" customHeight="1">
      <c r="B4" s="454" t="s">
        <v>181</v>
      </c>
      <c r="C4" s="455"/>
      <c r="D4" s="445"/>
      <c r="E4" s="456" t="s">
        <v>186</v>
      </c>
      <c r="F4" s="457"/>
      <c r="H4" s="441"/>
      <c r="I4" s="445"/>
      <c r="J4" s="445"/>
      <c r="K4" s="123" t="s">
        <v>191</v>
      </c>
    </row>
    <row r="5" spans="1:34" ht="15.75">
      <c r="B5" s="458" t="s">
        <v>125</v>
      </c>
      <c r="C5" s="459"/>
      <c r="D5" s="460"/>
      <c r="E5" s="461">
        <v>1</v>
      </c>
      <c r="F5" s="462"/>
      <c r="H5" s="481" t="s">
        <v>192</v>
      </c>
      <c r="I5" s="482"/>
      <c r="J5" s="483"/>
      <c r="K5" s="487">
        <f>K15</f>
        <v>439.95357143614223</v>
      </c>
    </row>
    <row r="6" spans="1:34" ht="15.75">
      <c r="B6" s="431" t="s">
        <v>182</v>
      </c>
      <c r="C6" s="432"/>
      <c r="D6" s="433"/>
      <c r="E6" s="429">
        <v>2.34</v>
      </c>
      <c r="F6" s="430"/>
      <c r="H6" s="484"/>
      <c r="I6" s="485"/>
      <c r="J6" s="486"/>
      <c r="K6" s="488"/>
    </row>
    <row r="7" spans="1:34" ht="15.75">
      <c r="B7" s="463" t="s">
        <v>183</v>
      </c>
      <c r="C7" s="464"/>
      <c r="D7" s="433"/>
      <c r="E7" s="429">
        <v>3.26</v>
      </c>
      <c r="F7" s="430"/>
      <c r="H7" s="489" t="s">
        <v>193</v>
      </c>
      <c r="I7" s="490"/>
      <c r="J7" s="486"/>
      <c r="K7" s="494">
        <f>MAX(K16:K24,K26:K135)</f>
        <v>800.03901706471652</v>
      </c>
    </row>
    <row r="8" spans="1:34" ht="15.75">
      <c r="B8" s="431" t="s">
        <v>184</v>
      </c>
      <c r="C8" s="432"/>
      <c r="D8" s="433"/>
      <c r="E8" s="429">
        <v>0.74</v>
      </c>
      <c r="F8" s="430"/>
      <c r="H8" s="484"/>
      <c r="I8" s="485"/>
      <c r="J8" s="486"/>
      <c r="K8" s="488"/>
    </row>
    <row r="9" spans="1:34" ht="18.75">
      <c r="B9" s="434" t="s">
        <v>185</v>
      </c>
      <c r="C9" s="435"/>
      <c r="D9" s="436"/>
      <c r="E9" s="437">
        <v>1.52</v>
      </c>
      <c r="F9" s="438"/>
      <c r="H9" s="477" t="s">
        <v>180</v>
      </c>
      <c r="I9" s="478"/>
      <c r="J9" s="478"/>
      <c r="K9" s="140">
        <f>PFI!K9</f>
        <v>87916698.252000183</v>
      </c>
    </row>
    <row r="10" spans="1:34">
      <c r="AF10" s="179"/>
    </row>
    <row r="11" spans="1:34" ht="13.5" thickBot="1">
      <c r="J11" s="37"/>
    </row>
    <row r="12" spans="1:34" ht="17.100000000000001" customHeight="1" thickBot="1">
      <c r="C12" s="160"/>
      <c r="D12" s="474" t="s">
        <v>208</v>
      </c>
      <c r="E12" s="475"/>
      <c r="F12" s="475"/>
      <c r="G12" s="475"/>
      <c r="H12" s="476"/>
      <c r="L12" s="465" t="s">
        <v>210</v>
      </c>
      <c r="M12" s="466"/>
      <c r="N12" s="466"/>
      <c r="O12" s="466"/>
      <c r="P12" s="466"/>
      <c r="Q12" s="466"/>
      <c r="R12" s="466"/>
      <c r="S12" s="466"/>
      <c r="T12" s="466"/>
      <c r="U12" s="467"/>
      <c r="V12" s="468" t="s">
        <v>203</v>
      </c>
      <c r="W12" s="469"/>
      <c r="X12" s="470"/>
      <c r="Y12" s="471" t="s">
        <v>204</v>
      </c>
      <c r="Z12" s="472"/>
      <c r="AA12" s="473"/>
      <c r="AB12" s="470"/>
      <c r="AC12" s="113"/>
      <c r="AD12" s="491" t="s">
        <v>240</v>
      </c>
      <c r="AE12" s="492"/>
      <c r="AF12" s="493"/>
    </row>
    <row r="13" spans="1:34" ht="74.25" customHeight="1">
      <c r="A13" s="65"/>
      <c r="B13" s="65"/>
      <c r="C13" s="65" t="s">
        <v>126</v>
      </c>
      <c r="D13" s="63" t="s">
        <v>125</v>
      </c>
      <c r="E13" s="63" t="s">
        <v>127</v>
      </c>
      <c r="F13" s="66" t="s">
        <v>128</v>
      </c>
      <c r="G13" s="67" t="s">
        <v>129</v>
      </c>
      <c r="H13" s="67" t="s">
        <v>187</v>
      </c>
      <c r="I13" s="230" t="s">
        <v>219</v>
      </c>
      <c r="J13" s="122" t="s">
        <v>188</v>
      </c>
      <c r="K13" s="241" t="s">
        <v>189</v>
      </c>
      <c r="L13" s="277" t="s">
        <v>220</v>
      </c>
      <c r="M13" s="277" t="s">
        <v>195</v>
      </c>
      <c r="N13" s="278" t="s">
        <v>196</v>
      </c>
      <c r="O13" s="258" t="s">
        <v>190</v>
      </c>
      <c r="P13" s="229" t="s">
        <v>212</v>
      </c>
      <c r="Q13" s="259" t="s">
        <v>213</v>
      </c>
      <c r="R13" s="226" t="s">
        <v>214</v>
      </c>
      <c r="S13" s="232" t="s">
        <v>211</v>
      </c>
      <c r="T13" s="235" t="s">
        <v>200</v>
      </c>
      <c r="U13" s="287" t="s">
        <v>209</v>
      </c>
      <c r="V13" s="233" t="s">
        <v>197</v>
      </c>
      <c r="W13" s="236" t="s">
        <v>199</v>
      </c>
      <c r="X13" s="292" t="s">
        <v>215</v>
      </c>
      <c r="Y13" s="269" t="s">
        <v>202</v>
      </c>
      <c r="Z13" s="270" t="s">
        <v>201</v>
      </c>
      <c r="AA13" s="332" t="s">
        <v>218</v>
      </c>
      <c r="AB13" s="333" t="s">
        <v>217</v>
      </c>
      <c r="AC13" s="113"/>
      <c r="AD13" s="226" t="s">
        <v>244</v>
      </c>
      <c r="AE13" s="479" t="s">
        <v>245</v>
      </c>
      <c r="AF13" s="480"/>
    </row>
    <row r="14" spans="1:34" ht="15.75" thickBot="1">
      <c r="A14" s="151"/>
      <c r="B14" s="151"/>
      <c r="C14" s="152"/>
      <c r="D14" s="152"/>
      <c r="E14" s="152"/>
      <c r="F14" s="152"/>
      <c r="G14" s="152"/>
      <c r="H14" s="9"/>
      <c r="I14" s="153"/>
      <c r="J14" s="9"/>
      <c r="K14" s="9"/>
      <c r="L14" s="295">
        <v>0.6</v>
      </c>
      <c r="M14" s="166"/>
      <c r="N14" s="296"/>
      <c r="O14" s="297"/>
      <c r="P14" s="298"/>
      <c r="Q14" s="299"/>
      <c r="R14" s="295">
        <v>0.4</v>
      </c>
      <c r="S14" s="300"/>
      <c r="T14" s="301"/>
      <c r="U14" s="302"/>
      <c r="V14" s="227" t="s">
        <v>198</v>
      </c>
      <c r="W14" s="261">
        <f>K9/V15</f>
        <v>6.7492602097995041E-2</v>
      </c>
      <c r="X14" s="260"/>
      <c r="Z14" s="154"/>
      <c r="AA14" s="9"/>
      <c r="AB14" s="9"/>
      <c r="AC14" s="113"/>
      <c r="AD14" s="166"/>
      <c r="AE14" s="136" t="s">
        <v>205</v>
      </c>
      <c r="AF14" s="135" t="s">
        <v>206</v>
      </c>
    </row>
    <row r="15" spans="1:34" ht="13.5" thickBot="1">
      <c r="A15" s="42"/>
      <c r="B15" s="42" t="s">
        <v>131</v>
      </c>
      <c r="C15" s="42">
        <f t="shared" ref="C15:K15" si="0">C137</f>
        <v>1591536038.2519989</v>
      </c>
      <c r="D15" s="42">
        <f t="shared" si="0"/>
        <v>2109742</v>
      </c>
      <c r="E15" s="42">
        <f t="shared" si="0"/>
        <v>151519</v>
      </c>
      <c r="F15" s="42">
        <f t="shared" si="0"/>
        <v>224593</v>
      </c>
      <c r="G15" s="42">
        <f t="shared" si="0"/>
        <v>436520</v>
      </c>
      <c r="H15" s="42">
        <f t="shared" si="0"/>
        <v>64483.314000000028</v>
      </c>
      <c r="I15" s="42">
        <f t="shared" si="0"/>
        <v>754.37472366384088</v>
      </c>
      <c r="J15" s="42">
        <f t="shared" si="0"/>
        <v>3617509.0772799989</v>
      </c>
      <c r="K15" s="42">
        <f t="shared" si="0"/>
        <v>439.95357143614223</v>
      </c>
      <c r="L15" s="42">
        <f t="shared" ref="L15" si="1">L137</f>
        <v>954921622.95119953</v>
      </c>
      <c r="M15" s="303"/>
      <c r="N15" s="303"/>
      <c r="O15" s="303"/>
      <c r="P15" s="42">
        <f t="shared" ref="P15:AF15" si="2">P137</f>
        <v>954921622.95119953</v>
      </c>
      <c r="Q15" s="42">
        <f t="shared" ref="Q15:Q24" si="3">P15/J15</f>
        <v>263.97214286168537</v>
      </c>
      <c r="R15" s="42">
        <f>R137</f>
        <v>636614415.30079985</v>
      </c>
      <c r="S15" s="42">
        <f>R15/J15</f>
        <v>175.98142857445697</v>
      </c>
      <c r="T15" s="42">
        <f t="shared" si="2"/>
        <v>1591536038.2519994</v>
      </c>
      <c r="U15" s="304">
        <f t="shared" ref="U15:U24" si="4">T15/J15</f>
        <v>439.95357143614234</v>
      </c>
      <c r="V15" s="42">
        <f t="shared" si="2"/>
        <v>1302612368.1577816</v>
      </c>
      <c r="W15" s="42">
        <f t="shared" si="2"/>
        <v>87916698.252000153</v>
      </c>
      <c r="X15" s="42">
        <f>W15/J15</f>
        <v>24.303103703088595</v>
      </c>
      <c r="Y15" s="42">
        <f t="shared" si="2"/>
        <v>87916698.252000272</v>
      </c>
      <c r="Z15" s="42">
        <f t="shared" si="2"/>
        <v>1679452736.5039992</v>
      </c>
      <c r="AA15" s="42">
        <f t="shared" si="2"/>
        <v>464.25667513923088</v>
      </c>
      <c r="AB15" s="42">
        <f t="shared" si="2"/>
        <v>796.04650071146102</v>
      </c>
      <c r="AC15" s="161"/>
      <c r="AD15" s="162">
        <f t="shared" si="2"/>
        <v>1612216256.999999</v>
      </c>
      <c r="AE15" s="162">
        <f t="shared" si="2"/>
        <v>67236479.504000187</v>
      </c>
      <c r="AF15" s="384">
        <f t="shared" si="2"/>
        <v>4.1704380049555789E-2</v>
      </c>
    </row>
    <row r="16" spans="1:34" ht="15">
      <c r="A16" s="27">
        <v>1</v>
      </c>
      <c r="B16" s="155" t="s">
        <v>2</v>
      </c>
      <c r="C16" s="38">
        <f>Vertetie_ienemumi!J5</f>
        <v>43630847.623652063</v>
      </c>
      <c r="D16" s="156">
        <f>Iedzivotaju_skaits_struktura!C5</f>
        <v>92776</v>
      </c>
      <c r="E16" s="156">
        <f>Iedzivotaju_skaits_struktura!D5</f>
        <v>6367</v>
      </c>
      <c r="F16" s="130">
        <f>Iedzivotaju_skaits_struktura!E5</f>
        <v>9550</v>
      </c>
      <c r="G16" s="156">
        <f>Iedzivotaju_skaits_struktura!F5</f>
        <v>20784</v>
      </c>
      <c r="H16" s="156">
        <f>PFI!H18</f>
        <v>72.295000000000002</v>
      </c>
      <c r="I16" s="38">
        <f>C16/D16</f>
        <v>470.28162050155282</v>
      </c>
      <c r="J16" s="38">
        <f>D16+($E$6*E16)+($E$7*F16)+($E$8*G16)+($E$9*H16)</f>
        <v>154297.8284</v>
      </c>
      <c r="K16" s="157">
        <f>C16/J16</f>
        <v>282.77032850095554</v>
      </c>
      <c r="L16" s="158">
        <f t="shared" ref="L16:L24" si="5">C16*$L$14</f>
        <v>26178508.574191239</v>
      </c>
      <c r="M16" s="159">
        <f t="shared" ref="M16:M24" si="6">K16-$K$15</f>
        <v>-157.18324293518668</v>
      </c>
      <c r="N16" s="167">
        <f>M16*-0.6</f>
        <v>94.309945761112004</v>
      </c>
      <c r="O16" s="243">
        <f>N16*J16</f>
        <v>14551819.827461367</v>
      </c>
      <c r="P16" s="246">
        <f>L16+O16</f>
        <v>40730328.401652604</v>
      </c>
      <c r="Q16" s="247">
        <f t="shared" si="3"/>
        <v>263.97214286168531</v>
      </c>
      <c r="R16" s="248">
        <f t="shared" ref="R16:R24" si="7">C16*$R$14</f>
        <v>17452339.049460825</v>
      </c>
      <c r="S16" s="249">
        <f>R16/J16</f>
        <v>113.10813140038221</v>
      </c>
      <c r="T16" s="246">
        <f>R16+P16</f>
        <v>58182667.451113433</v>
      </c>
      <c r="U16" s="281">
        <f t="shared" si="4"/>
        <v>377.08027426206752</v>
      </c>
      <c r="V16" s="279">
        <f>($K$7-K16)*J16</f>
        <v>79813435.344704226</v>
      </c>
      <c r="W16" s="517">
        <f t="shared" ref="W16:W24" si="8">V16*$W$14</f>
        <v>5386816.4337941762</v>
      </c>
      <c r="X16" s="288">
        <f>W16/J16</f>
        <v>34.911809774985635</v>
      </c>
      <c r="Y16" s="522">
        <f t="shared" ref="Y16:Y24" si="9">O16+W16</f>
        <v>19938636.261255544</v>
      </c>
      <c r="Z16" s="262">
        <f t="shared" ref="Z16:Z24" si="10">T16+W16</f>
        <v>63569483.884907611</v>
      </c>
      <c r="AA16" s="271">
        <f>Z16/J16</f>
        <v>411.99208403705319</v>
      </c>
      <c r="AB16" s="272">
        <f>Z16/D16</f>
        <v>685.19319527579989</v>
      </c>
      <c r="AC16" s="161"/>
      <c r="AD16" s="293">
        <f>PFI!Q18</f>
        <v>60244099.788813382</v>
      </c>
      <c r="AE16" s="341">
        <f>Z16-AD16</f>
        <v>3325384.0960942283</v>
      </c>
      <c r="AF16" s="384">
        <f>Z16/AD16-1</f>
        <v>5.5198502554630435E-2</v>
      </c>
      <c r="AG16" s="125"/>
      <c r="AH16" s="125"/>
    </row>
    <row r="17" spans="1:34" ht="15">
      <c r="A17" s="30">
        <v>2</v>
      </c>
      <c r="B17" s="44" t="s">
        <v>3</v>
      </c>
      <c r="C17" s="37">
        <f>Vertetie_ienemumi!J6</f>
        <v>12519213.277383961</v>
      </c>
      <c r="D17" s="156">
        <f>Iedzivotaju_skaits_struktura!C6</f>
        <v>23600</v>
      </c>
      <c r="E17" s="156">
        <f>Iedzivotaju_skaits_struktura!D6</f>
        <v>1631</v>
      </c>
      <c r="F17" s="130">
        <f>Iedzivotaju_skaits_struktura!E6</f>
        <v>2729</v>
      </c>
      <c r="G17" s="156">
        <f>Iedzivotaju_skaits_struktura!F6</f>
        <v>4880</v>
      </c>
      <c r="H17" s="97">
        <f>PFI!H19</f>
        <v>25.46</v>
      </c>
      <c r="I17" s="37">
        <f t="shared" ref="I17:I80" si="11">C17/D17</f>
        <v>530.47513887220168</v>
      </c>
      <c r="J17" s="37">
        <f>D17+($E$6*E17)+($E$7*F17)+($E$8*G17)+($E$9*H17)</f>
        <v>39962.979200000002</v>
      </c>
      <c r="K17" s="146">
        <f t="shared" ref="K17:K80" si="12">C17/J17</f>
        <v>313.27026983473644</v>
      </c>
      <c r="L17" s="149">
        <f t="shared" si="5"/>
        <v>7511527.9664303763</v>
      </c>
      <c r="M17" s="128">
        <f t="shared" si="6"/>
        <v>-126.68330160140579</v>
      </c>
      <c r="N17" s="168">
        <f t="shared" ref="N17:N80" si="13">M17*-0.6</f>
        <v>76.009980960843464</v>
      </c>
      <c r="O17" s="244">
        <f t="shared" ref="O17:O24" si="14">N17*J17</f>
        <v>3037585.2881305837</v>
      </c>
      <c r="P17" s="250">
        <f t="shared" ref="P17:P80" si="15">L17+O17</f>
        <v>10549113.25456096</v>
      </c>
      <c r="Q17" s="228">
        <f t="shared" si="3"/>
        <v>263.97214286168537</v>
      </c>
      <c r="R17" s="37">
        <f t="shared" si="7"/>
        <v>5007685.3109535845</v>
      </c>
      <c r="S17" s="251">
        <f t="shared" ref="S17:S80" si="16">R17/J17</f>
        <v>125.30810793389459</v>
      </c>
      <c r="T17" s="250">
        <f t="shared" ref="T17:T24" si="17">R17+P17</f>
        <v>15556798.565514546</v>
      </c>
      <c r="U17" s="282">
        <f t="shared" si="4"/>
        <v>389.28025079557995</v>
      </c>
      <c r="V17" s="280">
        <f t="shared" ref="V17:V24" si="18">($K$7-K17)*J17</f>
        <v>19452729.320761751</v>
      </c>
      <c r="W17" s="518">
        <f t="shared" si="8"/>
        <v>1312915.3197661743</v>
      </c>
      <c r="X17" s="289">
        <f t="shared" ref="X17:X80" si="19">W17/J17</f>
        <v>32.853289370532572</v>
      </c>
      <c r="Y17" s="523">
        <f t="shared" si="9"/>
        <v>4350500.6078967582</v>
      </c>
      <c r="Z17" s="263">
        <f t="shared" si="10"/>
        <v>16869713.885280721</v>
      </c>
      <c r="AA17" s="273">
        <f t="shared" ref="AA17:AA80" si="20">Z17/J17</f>
        <v>422.13354016611254</v>
      </c>
      <c r="AB17" s="274">
        <f t="shared" ref="AB17:AB80" si="21">Z17/D17</f>
        <v>714.81838496952207</v>
      </c>
      <c r="AC17" s="161"/>
      <c r="AD17" s="294">
        <f>PFI!Q19</f>
        <v>16018660.048312187</v>
      </c>
      <c r="AE17" s="342">
        <f t="shared" ref="AE17:AE24" si="22">Z17-AD17</f>
        <v>851053.83696853369</v>
      </c>
      <c r="AF17" s="385">
        <f t="shared" ref="AF17:AF80" si="23">Z17/AD17-1</f>
        <v>5.3128903066908206E-2</v>
      </c>
      <c r="AG17" s="125"/>
      <c r="AH17" s="125"/>
    </row>
    <row r="18" spans="1:34" ht="15">
      <c r="A18" s="30">
        <v>3</v>
      </c>
      <c r="B18" s="44" t="s">
        <v>4</v>
      </c>
      <c r="C18" s="37">
        <f>Vertetie_ienemumi!J7</f>
        <v>43062975.231850319</v>
      </c>
      <c r="D18" s="156">
        <f>Iedzivotaju_skaits_struktura!C7</f>
        <v>61162</v>
      </c>
      <c r="E18" s="156">
        <f>Iedzivotaju_skaits_struktura!D7</f>
        <v>5189</v>
      </c>
      <c r="F18" s="130">
        <f>Iedzivotaju_skaits_struktura!E7</f>
        <v>7199</v>
      </c>
      <c r="G18" s="156">
        <f>Iedzivotaju_skaits_struktura!F7</f>
        <v>11887</v>
      </c>
      <c r="H18" s="97">
        <f>PFI!H20</f>
        <v>60.543999999999997</v>
      </c>
      <c r="I18" s="37">
        <f t="shared" si="11"/>
        <v>704.0805603454811</v>
      </c>
      <c r="J18" s="37">
        <f t="shared" ref="J18:J80" si="24">D18+($E$6*E18)+($E$7*F18)+($E$8*G18)+($E$9*H18)</f>
        <v>105661.40688000001</v>
      </c>
      <c r="K18" s="146">
        <f t="shared" si="12"/>
        <v>407.55633020064812</v>
      </c>
      <c r="L18" s="149">
        <f t="shared" si="5"/>
        <v>25837785.139110189</v>
      </c>
      <c r="M18" s="128">
        <f t="shared" si="6"/>
        <v>-32.397241235494107</v>
      </c>
      <c r="N18" s="168">
        <f t="shared" si="13"/>
        <v>19.438344741296465</v>
      </c>
      <c r="O18" s="244">
        <f t="shared" si="14"/>
        <v>2053882.8527838343</v>
      </c>
      <c r="P18" s="250">
        <f t="shared" si="15"/>
        <v>27891667.991894022</v>
      </c>
      <c r="Q18" s="228">
        <f t="shared" si="3"/>
        <v>263.97214286168531</v>
      </c>
      <c r="R18" s="37">
        <f t="shared" si="7"/>
        <v>17225190.09274013</v>
      </c>
      <c r="S18" s="251">
        <f t="shared" si="16"/>
        <v>163.02253208025928</v>
      </c>
      <c r="T18" s="250">
        <f t="shared" si="17"/>
        <v>45116858.084634155</v>
      </c>
      <c r="U18" s="282">
        <f t="shared" si="4"/>
        <v>426.9946749419446</v>
      </c>
      <c r="V18" s="280">
        <f t="shared" si="18"/>
        <v>41470272.870099969</v>
      </c>
      <c r="W18" s="518">
        <f t="shared" si="8"/>
        <v>2798936.6257169358</v>
      </c>
      <c r="X18" s="289">
        <f t="shared" si="19"/>
        <v>26.489677814868553</v>
      </c>
      <c r="Y18" s="523">
        <f t="shared" si="9"/>
        <v>4852819.4785007704</v>
      </c>
      <c r="Z18" s="263">
        <f t="shared" si="10"/>
        <v>47915794.710351095</v>
      </c>
      <c r="AA18" s="273">
        <f t="shared" si="20"/>
        <v>453.48435275681322</v>
      </c>
      <c r="AB18" s="274">
        <f t="shared" si="21"/>
        <v>783.42426196578094</v>
      </c>
      <c r="AC18" s="161"/>
      <c r="AD18" s="294">
        <f>PFI!Q20</f>
        <v>46194490.334032759</v>
      </c>
      <c r="AE18" s="342">
        <f t="shared" si="22"/>
        <v>1721304.3763183355</v>
      </c>
      <c r="AF18" s="385">
        <f t="shared" si="23"/>
        <v>3.7262114245044664E-2</v>
      </c>
      <c r="AG18" s="125"/>
      <c r="AH18" s="125"/>
    </row>
    <row r="19" spans="1:34" ht="15">
      <c r="A19" s="30">
        <v>4</v>
      </c>
      <c r="B19" s="44" t="s">
        <v>5</v>
      </c>
      <c r="C19" s="37">
        <f>Vertetie_ienemumi!J8</f>
        <v>62238289.757037349</v>
      </c>
      <c r="D19" s="156">
        <f>Iedzivotaju_skaits_struktura!C8</f>
        <v>57044</v>
      </c>
      <c r="E19" s="156">
        <f>Iedzivotaju_skaits_struktura!D8</f>
        <v>3770</v>
      </c>
      <c r="F19" s="130">
        <f>Iedzivotaju_skaits_struktura!E8</f>
        <v>5888</v>
      </c>
      <c r="G19" s="156">
        <f>Iedzivotaju_skaits_struktura!F8</f>
        <v>12396</v>
      </c>
      <c r="H19" s="97">
        <f>PFI!H21</f>
        <v>101.374</v>
      </c>
      <c r="I19" s="37">
        <f t="shared" si="11"/>
        <v>1091.0576003968401</v>
      </c>
      <c r="J19" s="37">
        <f t="shared" si="24"/>
        <v>94387.808479999992</v>
      </c>
      <c r="K19" s="146">
        <f t="shared" si="12"/>
        <v>659.38907534043585</v>
      </c>
      <c r="L19" s="149">
        <f t="shared" si="5"/>
        <v>37342973.854222409</v>
      </c>
      <c r="M19" s="128">
        <f t="shared" si="6"/>
        <v>219.43550390429363</v>
      </c>
      <c r="N19" s="168">
        <f t="shared" si="13"/>
        <v>-131.66130234257616</v>
      </c>
      <c r="O19" s="244">
        <f t="shared" si="14"/>
        <v>-12427221.789738454</v>
      </c>
      <c r="P19" s="250">
        <f t="shared" si="15"/>
        <v>24915752.064483956</v>
      </c>
      <c r="Q19" s="228">
        <f t="shared" si="3"/>
        <v>263.97214286168537</v>
      </c>
      <c r="R19" s="37">
        <f t="shared" si="7"/>
        <v>24895315.90281494</v>
      </c>
      <c r="S19" s="251">
        <f t="shared" si="16"/>
        <v>263.75563013617437</v>
      </c>
      <c r="T19" s="250">
        <f t="shared" si="17"/>
        <v>49811067.967298895</v>
      </c>
      <c r="U19" s="282">
        <f t="shared" si="4"/>
        <v>527.72777299785969</v>
      </c>
      <c r="V19" s="280">
        <f t="shared" si="18"/>
        <v>13275639.762194563</v>
      </c>
      <c r="W19" s="518">
        <f t="shared" si="8"/>
        <v>896007.47206611908</v>
      </c>
      <c r="X19" s="289">
        <f t="shared" si="19"/>
        <v>9.4928305519030651</v>
      </c>
      <c r="Y19" s="523">
        <f t="shared" si="9"/>
        <v>-11531214.317672335</v>
      </c>
      <c r="Z19" s="263">
        <f t="shared" si="10"/>
        <v>50707075.439365014</v>
      </c>
      <c r="AA19" s="273">
        <f t="shared" si="20"/>
        <v>537.22060354976281</v>
      </c>
      <c r="AB19" s="274">
        <f t="shared" si="21"/>
        <v>888.9116373214539</v>
      </c>
      <c r="AC19" s="161"/>
      <c r="AD19" s="294">
        <f>PFI!Q21</f>
        <v>49480687.493065111</v>
      </c>
      <c r="AE19" s="342">
        <f t="shared" si="22"/>
        <v>1226387.9462999031</v>
      </c>
      <c r="AF19" s="385">
        <f t="shared" si="23"/>
        <v>2.4785184047246389E-2</v>
      </c>
      <c r="AG19" s="125"/>
      <c r="AH19" s="125"/>
    </row>
    <row r="20" spans="1:34" ht="15">
      <c r="A20" s="30">
        <v>5</v>
      </c>
      <c r="B20" s="44" t="s">
        <v>6</v>
      </c>
      <c r="C20" s="37">
        <f>Vertetie_ienemumi!J9</f>
        <v>43708504.517211966</v>
      </c>
      <c r="D20" s="156">
        <f>Iedzivotaju_skaits_struktura!C9</f>
        <v>76604</v>
      </c>
      <c r="E20" s="156">
        <f>Iedzivotaju_skaits_struktura!D9</f>
        <v>5811</v>
      </c>
      <c r="F20" s="130">
        <f>Iedzivotaju_skaits_struktura!E9</f>
        <v>8902</v>
      </c>
      <c r="G20" s="156">
        <f>Iedzivotaju_skaits_struktura!F9</f>
        <v>16410</v>
      </c>
      <c r="H20" s="97">
        <f>PFI!H22</f>
        <v>68.003</v>
      </c>
      <c r="I20" s="37">
        <f t="shared" si="11"/>
        <v>570.57731341982094</v>
      </c>
      <c r="J20" s="37">
        <f t="shared" si="24"/>
        <v>131469.02455999999</v>
      </c>
      <c r="K20" s="146">
        <f t="shared" si="12"/>
        <v>332.46237783763451</v>
      </c>
      <c r="L20" s="149">
        <f t="shared" si="5"/>
        <v>26225102.710327178</v>
      </c>
      <c r="M20" s="128">
        <f t="shared" si="6"/>
        <v>-107.49119359850772</v>
      </c>
      <c r="N20" s="168">
        <f t="shared" si="13"/>
        <v>64.494716159104627</v>
      </c>
      <c r="O20" s="244">
        <f t="shared" si="14"/>
        <v>8479057.4227115549</v>
      </c>
      <c r="P20" s="250">
        <f t="shared" si="15"/>
        <v>34704160.133038729</v>
      </c>
      <c r="Q20" s="228">
        <f t="shared" si="3"/>
        <v>263.97214286168531</v>
      </c>
      <c r="R20" s="37">
        <f t="shared" si="7"/>
        <v>17483401.806884788</v>
      </c>
      <c r="S20" s="251">
        <f t="shared" si="16"/>
        <v>132.98495113505382</v>
      </c>
      <c r="T20" s="250">
        <f t="shared" si="17"/>
        <v>52187561.939923517</v>
      </c>
      <c r="U20" s="282">
        <f t="shared" si="4"/>
        <v>396.9570939967391</v>
      </c>
      <c r="V20" s="280">
        <f t="shared" si="18"/>
        <v>61471844.666227497</v>
      </c>
      <c r="W20" s="518">
        <f t="shared" si="8"/>
        <v>4148894.7522874512</v>
      </c>
      <c r="X20" s="289">
        <f t="shared" si="19"/>
        <v>31.557964061671225</v>
      </c>
      <c r="Y20" s="523">
        <f t="shared" si="9"/>
        <v>12627952.174999006</v>
      </c>
      <c r="Z20" s="263">
        <f t="shared" si="10"/>
        <v>56336456.692210972</v>
      </c>
      <c r="AA20" s="273">
        <f t="shared" si="20"/>
        <v>428.51505805841037</v>
      </c>
      <c r="AB20" s="274">
        <f t="shared" si="21"/>
        <v>735.42447773237654</v>
      </c>
      <c r="AC20" s="161"/>
      <c r="AD20" s="294">
        <f>PFI!Q22</f>
        <v>53740040.828686602</v>
      </c>
      <c r="AE20" s="342">
        <f t="shared" si="22"/>
        <v>2596415.8635243699</v>
      </c>
      <c r="AF20" s="385">
        <f t="shared" si="23"/>
        <v>4.8314363433427099E-2</v>
      </c>
      <c r="AG20" s="125"/>
      <c r="AH20" s="125"/>
    </row>
    <row r="21" spans="1:34" ht="15">
      <c r="A21" s="30">
        <v>6</v>
      </c>
      <c r="B21" s="44" t="s">
        <v>7</v>
      </c>
      <c r="C21" s="37">
        <f>Vertetie_ienemumi!J10</f>
        <v>15527449.816624392</v>
      </c>
      <c r="D21" s="156">
        <f>Iedzivotaju_skaits_struktura!C10</f>
        <v>30705</v>
      </c>
      <c r="E21" s="156">
        <f>Iedzivotaju_skaits_struktura!D10</f>
        <v>2007</v>
      </c>
      <c r="F21" s="130">
        <f>Iedzivotaju_skaits_struktura!E10</f>
        <v>3392</v>
      </c>
      <c r="G21" s="156">
        <f>Iedzivotaju_skaits_struktura!F10</f>
        <v>6585</v>
      </c>
      <c r="H21" s="97">
        <f>PFI!H23</f>
        <v>17.500999999999998</v>
      </c>
      <c r="I21" s="37">
        <f t="shared" si="11"/>
        <v>505.69776312080739</v>
      </c>
      <c r="J21" s="37">
        <f t="shared" si="24"/>
        <v>51358.801519999994</v>
      </c>
      <c r="K21" s="146">
        <f t="shared" si="12"/>
        <v>302.33279120771027</v>
      </c>
      <c r="L21" s="149">
        <f t="shared" si="5"/>
        <v>9316469.8899746351</v>
      </c>
      <c r="M21" s="128">
        <f t="shared" si="6"/>
        <v>-137.62078022843195</v>
      </c>
      <c r="N21" s="168">
        <f t="shared" si="13"/>
        <v>82.572468137059175</v>
      </c>
      <c r="O21" s="244">
        <f t="shared" si="14"/>
        <v>4240823.0020677457</v>
      </c>
      <c r="P21" s="250">
        <f t="shared" si="15"/>
        <v>13557292.89204238</v>
      </c>
      <c r="Q21" s="228">
        <f t="shared" si="3"/>
        <v>263.97214286168531</v>
      </c>
      <c r="R21" s="37">
        <f t="shared" si="7"/>
        <v>6210979.9266497567</v>
      </c>
      <c r="S21" s="251">
        <f t="shared" si="16"/>
        <v>120.93311648308412</v>
      </c>
      <c r="T21" s="250">
        <f t="shared" si="17"/>
        <v>19768272.818692137</v>
      </c>
      <c r="U21" s="282">
        <f t="shared" si="4"/>
        <v>384.90525934476943</v>
      </c>
      <c r="V21" s="280">
        <f t="shared" si="18"/>
        <v>25561595.269058272</v>
      </c>
      <c r="W21" s="518">
        <f t="shared" si="8"/>
        <v>1725218.5784845424</v>
      </c>
      <c r="X21" s="289">
        <f t="shared" si="19"/>
        <v>33.59148826346177</v>
      </c>
      <c r="Y21" s="523">
        <f t="shared" si="9"/>
        <v>5966041.5805522883</v>
      </c>
      <c r="Z21" s="263">
        <f t="shared" si="10"/>
        <v>21493491.397176679</v>
      </c>
      <c r="AA21" s="273">
        <f t="shared" si="20"/>
        <v>418.4967476082312</v>
      </c>
      <c r="AB21" s="274">
        <f t="shared" si="21"/>
        <v>699.99971982337331</v>
      </c>
      <c r="AC21" s="161"/>
      <c r="AD21" s="294">
        <f>PFI!Q23</f>
        <v>20328114.286846824</v>
      </c>
      <c r="AE21" s="342">
        <f t="shared" si="22"/>
        <v>1165377.1103298552</v>
      </c>
      <c r="AF21" s="385">
        <f t="shared" si="23"/>
        <v>5.7328343095941037E-2</v>
      </c>
      <c r="AG21" s="125"/>
      <c r="AH21" s="125"/>
    </row>
    <row r="22" spans="1:34" ht="15">
      <c r="A22" s="30">
        <v>7</v>
      </c>
      <c r="B22" s="44" t="s">
        <v>8</v>
      </c>
      <c r="C22" s="37">
        <f>Vertetie_ienemumi!J11</f>
        <v>680793073.2634232</v>
      </c>
      <c r="D22" s="156">
        <f>Iedzivotaju_skaits_struktura!C11</f>
        <v>701064</v>
      </c>
      <c r="E22" s="156">
        <f>Iedzivotaju_skaits_struktura!D11</f>
        <v>51113</v>
      </c>
      <c r="F22" s="130">
        <f>Iedzivotaju_skaits_struktura!E11</f>
        <v>68955</v>
      </c>
      <c r="G22" s="156">
        <f>Iedzivotaju_skaits_struktura!F11</f>
        <v>148534</v>
      </c>
      <c r="H22" s="97">
        <f>PFI!H24</f>
        <v>304.03700000000003</v>
      </c>
      <c r="I22" s="37">
        <f t="shared" si="11"/>
        <v>971.08548329884752</v>
      </c>
      <c r="J22" s="37">
        <f t="shared" si="24"/>
        <v>1155839.0162399998</v>
      </c>
      <c r="K22" s="146">
        <f t="shared" si="12"/>
        <v>589.00336785487309</v>
      </c>
      <c r="L22" s="149">
        <f t="shared" si="5"/>
        <v>408475843.95805389</v>
      </c>
      <c r="M22" s="128">
        <f t="shared" si="6"/>
        <v>149.04979641873086</v>
      </c>
      <c r="N22" s="168">
        <f t="shared" si="13"/>
        <v>-89.429877851238516</v>
      </c>
      <c r="O22" s="244">
        <f t="shared" si="14"/>
        <v>-103366542.03803888</v>
      </c>
      <c r="P22" s="250">
        <f t="shared" si="15"/>
        <v>305109301.92001498</v>
      </c>
      <c r="Q22" s="228">
        <f t="shared" si="3"/>
        <v>263.97214286168526</v>
      </c>
      <c r="R22" s="37">
        <f t="shared" si="7"/>
        <v>272317229.30536932</v>
      </c>
      <c r="S22" s="251">
        <f t="shared" si="16"/>
        <v>235.60134714194925</v>
      </c>
      <c r="T22" s="250">
        <f t="shared" si="17"/>
        <v>577426531.22538424</v>
      </c>
      <c r="U22" s="282">
        <f t="shared" si="4"/>
        <v>499.57349000363445</v>
      </c>
      <c r="V22" s="280">
        <f t="shared" si="18"/>
        <v>243923237.17427513</v>
      </c>
      <c r="W22" s="518">
        <f t="shared" si="8"/>
        <v>16463013.989058224</v>
      </c>
      <c r="X22" s="289">
        <f t="shared" si="19"/>
        <v>14.243345100612025</v>
      </c>
      <c r="Y22" s="523">
        <f t="shared" si="9"/>
        <v>-86903528.048980653</v>
      </c>
      <c r="Z22" s="263">
        <f t="shared" si="10"/>
        <v>593889545.21444249</v>
      </c>
      <c r="AA22" s="273">
        <f t="shared" si="20"/>
        <v>513.81683510424648</v>
      </c>
      <c r="AB22" s="274">
        <f t="shared" si="21"/>
        <v>847.12600449380159</v>
      </c>
      <c r="AC22" s="161"/>
      <c r="AD22" s="294">
        <f>PFI!Q24</f>
        <v>573686417.09213829</v>
      </c>
      <c r="AE22" s="342">
        <f t="shared" si="22"/>
        <v>20203128.122304201</v>
      </c>
      <c r="AF22" s="385">
        <f t="shared" si="23"/>
        <v>3.521632641175021E-2</v>
      </c>
      <c r="AG22" s="125"/>
      <c r="AH22" s="125"/>
    </row>
    <row r="23" spans="1:34" ht="15">
      <c r="A23" s="30">
        <v>8</v>
      </c>
      <c r="B23" s="44" t="s">
        <v>9</v>
      </c>
      <c r="C23" s="37">
        <f>Vertetie_ienemumi!J12</f>
        <v>18295734.144821394</v>
      </c>
      <c r="D23" s="156">
        <f>Iedzivotaju_skaits_struktura!C12</f>
        <v>24856</v>
      </c>
      <c r="E23" s="156">
        <f>Iedzivotaju_skaits_struktura!D12</f>
        <v>2040</v>
      </c>
      <c r="F23" s="130">
        <f>Iedzivotaju_skaits_struktura!E12</f>
        <v>2709</v>
      </c>
      <c r="G23" s="156">
        <f>Iedzivotaju_skaits_struktura!F12</f>
        <v>5271</v>
      </c>
      <c r="H23" s="97">
        <f>PFI!H25</f>
        <v>19.36</v>
      </c>
      <c r="I23" s="37">
        <f t="shared" si="11"/>
        <v>736.06912394678932</v>
      </c>
      <c r="J23" s="37">
        <f t="shared" si="24"/>
        <v>42390.907200000001</v>
      </c>
      <c r="K23" s="146">
        <f t="shared" si="12"/>
        <v>431.5957207167624</v>
      </c>
      <c r="L23" s="149">
        <f t="shared" si="5"/>
        <v>10977440.486892836</v>
      </c>
      <c r="M23" s="128">
        <f t="shared" si="6"/>
        <v>-8.3578507193798259</v>
      </c>
      <c r="N23" s="168">
        <f t="shared" si="13"/>
        <v>5.0147104316278952</v>
      </c>
      <c r="O23" s="244">
        <f t="shared" si="14"/>
        <v>212578.12454201005</v>
      </c>
      <c r="P23" s="250">
        <f t="shared" si="15"/>
        <v>11190018.611434847</v>
      </c>
      <c r="Q23" s="228">
        <f t="shared" si="3"/>
        <v>263.97214286168537</v>
      </c>
      <c r="R23" s="37">
        <f t="shared" si="7"/>
        <v>7318293.6579285581</v>
      </c>
      <c r="S23" s="251">
        <f t="shared" si="16"/>
        <v>172.63828828670498</v>
      </c>
      <c r="T23" s="250">
        <f t="shared" si="17"/>
        <v>18508312.269363403</v>
      </c>
      <c r="U23" s="282">
        <f t="shared" si="4"/>
        <v>436.61043114839032</v>
      </c>
      <c r="V23" s="280">
        <f t="shared" si="18"/>
        <v>15618645.583948223</v>
      </c>
      <c r="W23" s="518">
        <f t="shared" si="8"/>
        <v>1054143.0317070249</v>
      </c>
      <c r="X23" s="289">
        <f t="shared" si="19"/>
        <v>24.867196796086141</v>
      </c>
      <c r="Y23" s="523">
        <f t="shared" si="9"/>
        <v>1266721.1562490349</v>
      </c>
      <c r="Z23" s="263">
        <f t="shared" si="10"/>
        <v>19562455.301070429</v>
      </c>
      <c r="AA23" s="273">
        <f t="shared" si="20"/>
        <v>461.47762794447647</v>
      </c>
      <c r="AB23" s="274">
        <f t="shared" si="21"/>
        <v>787.03151356092815</v>
      </c>
      <c r="AC23" s="161"/>
      <c r="AD23" s="294">
        <f>PFI!Q25</f>
        <v>18829901.446535423</v>
      </c>
      <c r="AE23" s="342">
        <f t="shared" si="22"/>
        <v>732553.85453500599</v>
      </c>
      <c r="AF23" s="385">
        <f t="shared" si="23"/>
        <v>3.8903754043268846E-2</v>
      </c>
      <c r="AG23" s="125"/>
      <c r="AH23" s="125"/>
    </row>
    <row r="24" spans="1:34" ht="15">
      <c r="A24" s="45">
        <v>9</v>
      </c>
      <c r="B24" s="46" t="s">
        <v>10</v>
      </c>
      <c r="C24" s="39">
        <f>Vertetie_ienemumi!J13</f>
        <v>31372781.657999095</v>
      </c>
      <c r="D24" s="156">
        <f>Iedzivotaju_skaits_struktura!C13</f>
        <v>38562</v>
      </c>
      <c r="E24" s="156">
        <f>Iedzivotaju_skaits_struktura!D13</f>
        <v>2520</v>
      </c>
      <c r="F24" s="130">
        <f>Iedzivotaju_skaits_struktura!E13</f>
        <v>4104</v>
      </c>
      <c r="G24" s="156">
        <f>Iedzivotaju_skaits_struktura!F13</f>
        <v>8675</v>
      </c>
      <c r="H24" s="97">
        <f>PFI!H26</f>
        <v>57.866999999999997</v>
      </c>
      <c r="I24" s="39">
        <f t="shared" si="11"/>
        <v>813.56728535861976</v>
      </c>
      <c r="J24" s="37">
        <f t="shared" si="24"/>
        <v>64345.297840000007</v>
      </c>
      <c r="K24" s="146">
        <f t="shared" si="12"/>
        <v>487.56914197538032</v>
      </c>
      <c r="L24" s="149">
        <f t="shared" si="5"/>
        <v>18823668.994799457</v>
      </c>
      <c r="M24" s="163">
        <f t="shared" si="6"/>
        <v>47.615570539238092</v>
      </c>
      <c r="N24" s="169">
        <f t="shared" si="13"/>
        <v>-28.569342323542855</v>
      </c>
      <c r="O24" s="245">
        <f t="shared" si="14"/>
        <v>-1838302.8409012828</v>
      </c>
      <c r="P24" s="252">
        <f t="shared" si="15"/>
        <v>16985366.153898176</v>
      </c>
      <c r="Q24" s="231">
        <f t="shared" si="3"/>
        <v>263.97214286168537</v>
      </c>
      <c r="R24" s="39">
        <f t="shared" si="7"/>
        <v>12549112.663199639</v>
      </c>
      <c r="S24" s="253">
        <f t="shared" si="16"/>
        <v>195.02765679015215</v>
      </c>
      <c r="T24" s="252">
        <f t="shared" si="17"/>
        <v>29534478.817097813</v>
      </c>
      <c r="U24" s="283">
        <f t="shared" si="4"/>
        <v>458.99979965183746</v>
      </c>
      <c r="V24" s="280">
        <f t="shared" si="18"/>
        <v>20105967.178650938</v>
      </c>
      <c r="W24" s="519">
        <f t="shared" si="8"/>
        <v>1357004.0425840358</v>
      </c>
      <c r="X24" s="290">
        <f t="shared" si="19"/>
        <v>21.089404947014785</v>
      </c>
      <c r="Y24" s="524">
        <f t="shared" si="9"/>
        <v>-481298.79831724707</v>
      </c>
      <c r="Z24" s="264">
        <f t="shared" si="10"/>
        <v>30891482.859681848</v>
      </c>
      <c r="AA24" s="275">
        <f t="shared" si="20"/>
        <v>480.08920459885223</v>
      </c>
      <c r="AB24" s="276">
        <f t="shared" si="21"/>
        <v>801.08611741304514</v>
      </c>
      <c r="AC24" s="161"/>
      <c r="AD24" s="382">
        <f>PFI!Q26</f>
        <v>30054426.068705201</v>
      </c>
      <c r="AE24" s="383">
        <f t="shared" si="22"/>
        <v>837056.79097664729</v>
      </c>
      <c r="AF24" s="386">
        <f t="shared" si="23"/>
        <v>2.7851365022346863E-2</v>
      </c>
      <c r="AG24" s="125"/>
      <c r="AH24" s="125"/>
    </row>
    <row r="25" spans="1:34" ht="13.5">
      <c r="A25" s="64"/>
      <c r="B25" s="68" t="s">
        <v>124</v>
      </c>
      <c r="C25" s="56">
        <f>SUM(C16:C24)</f>
        <v>951148869.29000378</v>
      </c>
      <c r="D25" s="56">
        <f t="shared" ref="D25:G25" si="25">SUM(D16:D24)</f>
        <v>1106373</v>
      </c>
      <c r="E25" s="56">
        <f t="shared" si="25"/>
        <v>80448</v>
      </c>
      <c r="F25" s="56">
        <f t="shared" si="25"/>
        <v>113428</v>
      </c>
      <c r="G25" s="56">
        <f t="shared" si="25"/>
        <v>235422</v>
      </c>
      <c r="H25" s="56">
        <f>SUM(H16:H24)</f>
        <v>726.44099999999992</v>
      </c>
      <c r="I25" s="178">
        <f t="shared" si="11"/>
        <v>859.70000107559008</v>
      </c>
      <c r="J25" s="56">
        <f>SUM(J16:J24)</f>
        <v>1839713.0703199997</v>
      </c>
      <c r="K25" s="147">
        <f t="shared" si="12"/>
        <v>517.00935577120242</v>
      </c>
      <c r="L25" s="150">
        <f t="shared" ref="L25" si="26">SUM(L16:L24)</f>
        <v>570689321.57400227</v>
      </c>
      <c r="M25" s="238"/>
      <c r="N25" s="242"/>
      <c r="O25" s="254"/>
      <c r="P25" s="56">
        <f t="shared" ref="P25:AE25" si="27">SUM(P16:P24)</f>
        <v>485633001.42302066</v>
      </c>
      <c r="Q25" s="56"/>
      <c r="R25" s="56">
        <f>SUM(R16:R24)</f>
        <v>380459547.71600157</v>
      </c>
      <c r="S25" s="69"/>
      <c r="T25" s="284">
        <f>SUM(T16:T24)</f>
        <v>866092549.13902211</v>
      </c>
      <c r="U25" s="285"/>
      <c r="V25" s="239">
        <f t="shared" si="27"/>
        <v>520693367.16992056</v>
      </c>
      <c r="W25" s="240">
        <f t="shared" si="27"/>
        <v>35142950.24546469</v>
      </c>
      <c r="X25" s="239"/>
      <c r="Y25" s="265">
        <f t="shared" si="27"/>
        <v>-49913369.905516841</v>
      </c>
      <c r="Z25" s="69">
        <f t="shared" si="27"/>
        <v>901235499.38448691</v>
      </c>
      <c r="AA25" s="164">
        <f t="shared" si="20"/>
        <v>489.87829348177974</v>
      </c>
      <c r="AB25" s="164">
        <f t="shared" si="21"/>
        <v>814.58558676367454</v>
      </c>
      <c r="AC25" s="161"/>
      <c r="AD25" s="164">
        <f t="shared" si="27"/>
        <v>868576837.38713574</v>
      </c>
      <c r="AE25" s="164">
        <f t="shared" si="27"/>
        <v>32658661.99735108</v>
      </c>
      <c r="AF25" s="387">
        <f t="shared" si="23"/>
        <v>3.7600199074609764E-2</v>
      </c>
      <c r="AH25" s="125"/>
    </row>
    <row r="26" spans="1:34" ht="15">
      <c r="A26" s="142">
        <v>10</v>
      </c>
      <c r="B26" s="126" t="s">
        <v>12</v>
      </c>
      <c r="C26" s="36">
        <f>Vertetie_ienemumi!J15</f>
        <v>1183419.4527175184</v>
      </c>
      <c r="D26" s="95">
        <f>Iedzivotaju_skaits_struktura!C15</f>
        <v>3589</v>
      </c>
      <c r="E26" s="95">
        <f>Iedzivotaju_skaits_struktura!D15</f>
        <v>160</v>
      </c>
      <c r="F26" s="95">
        <f>Iedzivotaju_skaits_struktura!E15</f>
        <v>362</v>
      </c>
      <c r="G26" s="95">
        <f>Iedzivotaju_skaits_struktura!F15</f>
        <v>821</v>
      </c>
      <c r="H26" s="95">
        <f>PFI!H28</f>
        <v>392.06099999999998</v>
      </c>
      <c r="I26" s="36">
        <f t="shared" si="11"/>
        <v>329.73514982377219</v>
      </c>
      <c r="J26" s="36">
        <f t="shared" si="24"/>
        <v>6346.9927200000002</v>
      </c>
      <c r="K26" s="145">
        <f t="shared" si="12"/>
        <v>186.45357020631945</v>
      </c>
      <c r="L26" s="149">
        <f t="shared" ref="L26:L57" si="28">C26*$L$14</f>
        <v>710051.67163051106</v>
      </c>
      <c r="M26" s="159">
        <f t="shared" ref="M26:M57" si="29">K26-$K$15</f>
        <v>-253.50000122982277</v>
      </c>
      <c r="N26" s="167">
        <f t="shared" si="13"/>
        <v>152.10000073789365</v>
      </c>
      <c r="O26" s="243">
        <f t="shared" ref="O26:O57" si="30">N26*J26</f>
        <v>965377.59739540564</v>
      </c>
      <c r="P26" s="255">
        <f t="shared" si="15"/>
        <v>1675429.2690259167</v>
      </c>
      <c r="Q26" s="234">
        <f t="shared" ref="Q26:Q57" si="31">P26/J26</f>
        <v>263.97214286168531</v>
      </c>
      <c r="R26" s="36">
        <f t="shared" ref="R26:R57" si="32">C26*$R$14</f>
        <v>473367.78108700737</v>
      </c>
      <c r="S26" s="256">
        <f t="shared" si="16"/>
        <v>74.581428082527779</v>
      </c>
      <c r="T26" s="255">
        <f t="shared" ref="T26:T57" si="33">R26+P26</f>
        <v>2148797.0501129241</v>
      </c>
      <c r="U26" s="286">
        <f>T26/J26</f>
        <v>338.55357094421311</v>
      </c>
      <c r="V26" s="280">
        <f t="shared" ref="V26:V57" si="34">($K$7-K26)*J26</f>
        <v>3894422.3643081933</v>
      </c>
      <c r="W26" s="520">
        <f t="shared" ref="W26:W57" si="35">V26*$W$14</f>
        <v>262844.69903578598</v>
      </c>
      <c r="X26" s="291">
        <f t="shared" si="19"/>
        <v>41.412478417934274</v>
      </c>
      <c r="Y26" s="525">
        <f t="shared" ref="Y26:Y57" si="36">O26+W26</f>
        <v>1228222.2964311917</v>
      </c>
      <c r="Z26" s="266">
        <f t="shared" ref="Z26:Z57" si="37">T26+W26</f>
        <v>2411641.7491487102</v>
      </c>
      <c r="AA26" s="271">
        <f t="shared" si="20"/>
        <v>379.96604936214737</v>
      </c>
      <c r="AB26" s="272">
        <f t="shared" si="21"/>
        <v>671.95367766751463</v>
      </c>
      <c r="AC26" s="161"/>
      <c r="AD26" s="335">
        <f>PFI!Q28</f>
        <v>2331828.5618810356</v>
      </c>
      <c r="AE26" s="344">
        <f>Z26-AD26</f>
        <v>79813.187267674599</v>
      </c>
      <c r="AF26" s="388">
        <f t="shared" si="23"/>
        <v>3.4227725216338767E-2</v>
      </c>
      <c r="AG26" s="125"/>
      <c r="AH26" s="125"/>
    </row>
    <row r="27" spans="1:34" ht="15">
      <c r="A27" s="30">
        <v>11</v>
      </c>
      <c r="B27" s="44" t="s">
        <v>13</v>
      </c>
      <c r="C27" s="37">
        <f>Vertetie_ienemumi!J16</f>
        <v>6214072.9635161236</v>
      </c>
      <c r="D27" s="97">
        <f>Iedzivotaju_skaits_struktura!C16</f>
        <v>8687</v>
      </c>
      <c r="E27" s="97">
        <f>Iedzivotaju_skaits_struktura!D16</f>
        <v>593</v>
      </c>
      <c r="F27" s="97">
        <f>Iedzivotaju_skaits_struktura!E16</f>
        <v>894</v>
      </c>
      <c r="G27" s="97">
        <f>Iedzivotaju_skaits_struktura!F16</f>
        <v>1912</v>
      </c>
      <c r="H27" s="97">
        <f>PFI!H29</f>
        <v>102.13500000000001</v>
      </c>
      <c r="I27" s="37">
        <f t="shared" si="11"/>
        <v>715.3301442979307</v>
      </c>
      <c r="J27" s="37">
        <f t="shared" si="24"/>
        <v>14559.185199999996</v>
      </c>
      <c r="K27" s="146">
        <f t="shared" si="12"/>
        <v>426.81461071847104</v>
      </c>
      <c r="L27" s="149">
        <f t="shared" si="28"/>
        <v>3728443.7781096739</v>
      </c>
      <c r="M27" s="128">
        <f t="shared" si="29"/>
        <v>-13.138960717671182</v>
      </c>
      <c r="N27" s="168">
        <f t="shared" si="13"/>
        <v>7.8833764306027092</v>
      </c>
      <c r="O27" s="244">
        <f t="shared" si="30"/>
        <v>114775.53745445976</v>
      </c>
      <c r="P27" s="250">
        <f t="shared" si="15"/>
        <v>3843219.3155641337</v>
      </c>
      <c r="Q27" s="228">
        <f t="shared" si="31"/>
        <v>263.97214286168531</v>
      </c>
      <c r="R27" s="37">
        <f t="shared" si="32"/>
        <v>2485629.1854064497</v>
      </c>
      <c r="S27" s="251">
        <f t="shared" si="16"/>
        <v>170.72584428738844</v>
      </c>
      <c r="T27" s="250">
        <f t="shared" si="33"/>
        <v>6328848.5009705834</v>
      </c>
      <c r="U27" s="282">
        <f t="shared" ref="U27:U90" si="38">T27/J27</f>
        <v>434.69798714907375</v>
      </c>
      <c r="V27" s="280">
        <f t="shared" si="34"/>
        <v>5433843.2531550415</v>
      </c>
      <c r="W27" s="518">
        <f t="shared" si="35"/>
        <v>366744.22054806817</v>
      </c>
      <c r="X27" s="289">
        <f t="shared" si="19"/>
        <v>25.18988635078756</v>
      </c>
      <c r="Y27" s="523">
        <f t="shared" si="36"/>
        <v>481519.75800252793</v>
      </c>
      <c r="Z27" s="263">
        <f t="shared" si="37"/>
        <v>6695592.7215186516</v>
      </c>
      <c r="AA27" s="273">
        <f t="shared" si="20"/>
        <v>459.88787349986131</v>
      </c>
      <c r="AB27" s="274">
        <f t="shared" si="21"/>
        <v>770.76006924354226</v>
      </c>
      <c r="AC27" s="161"/>
      <c r="AD27" s="335">
        <f>PFI!Q29</f>
        <v>6464787.6722824648</v>
      </c>
      <c r="AE27" s="342">
        <f t="shared" ref="AE27:AE90" si="39">Z27-AD27</f>
        <v>230805.04923618678</v>
      </c>
      <c r="AF27" s="385">
        <f t="shared" si="23"/>
        <v>3.5701876215634254E-2</v>
      </c>
      <c r="AG27" s="125"/>
      <c r="AH27" s="125"/>
    </row>
    <row r="28" spans="1:34" ht="15">
      <c r="A28" s="30">
        <v>12</v>
      </c>
      <c r="B28" s="44" t="s">
        <v>14</v>
      </c>
      <c r="C28" s="37">
        <f>Vertetie_ienemumi!J17</f>
        <v>4544440.9988043373</v>
      </c>
      <c r="D28" s="97">
        <f>Iedzivotaju_skaits_struktura!C17</f>
        <v>8929</v>
      </c>
      <c r="E28" s="97">
        <f>Iedzivotaju_skaits_struktura!D17</f>
        <v>560</v>
      </c>
      <c r="F28" s="97">
        <f>Iedzivotaju_skaits_struktura!E17</f>
        <v>1037</v>
      </c>
      <c r="G28" s="97">
        <f>Iedzivotaju_skaits_struktura!F17</f>
        <v>2084</v>
      </c>
      <c r="H28" s="97">
        <f>PFI!H30</f>
        <v>639.83000000000004</v>
      </c>
      <c r="I28" s="37">
        <f t="shared" si="11"/>
        <v>508.95296212390383</v>
      </c>
      <c r="J28" s="37">
        <f t="shared" si="24"/>
        <v>16134.721600000001</v>
      </c>
      <c r="K28" s="146">
        <f t="shared" si="12"/>
        <v>281.65599081699293</v>
      </c>
      <c r="L28" s="149">
        <f t="shared" si="28"/>
        <v>2726664.5992826023</v>
      </c>
      <c r="M28" s="128">
        <f t="shared" si="29"/>
        <v>-158.2975806191493</v>
      </c>
      <c r="N28" s="168">
        <f t="shared" si="13"/>
        <v>94.97854837148958</v>
      </c>
      <c r="O28" s="244">
        <f t="shared" si="30"/>
        <v>1532452.4359461179</v>
      </c>
      <c r="P28" s="250">
        <f t="shared" si="15"/>
        <v>4259117.0352287199</v>
      </c>
      <c r="Q28" s="228">
        <f t="shared" si="31"/>
        <v>263.97214286168531</v>
      </c>
      <c r="R28" s="37">
        <f t="shared" si="32"/>
        <v>1817776.399521735</v>
      </c>
      <c r="S28" s="251">
        <f t="shared" si="16"/>
        <v>112.66239632679716</v>
      </c>
      <c r="T28" s="250">
        <f t="shared" si="33"/>
        <v>6076893.4347504545</v>
      </c>
      <c r="U28" s="282">
        <f t="shared" si="38"/>
        <v>376.63453918848245</v>
      </c>
      <c r="V28" s="280">
        <f t="shared" si="34"/>
        <v>8363965.8106725132</v>
      </c>
      <c r="W28" s="518">
        <f t="shared" si="35"/>
        <v>564505.81642095442</v>
      </c>
      <c r="X28" s="289">
        <f t="shared" si="19"/>
        <v>34.987019324892124</v>
      </c>
      <c r="Y28" s="523">
        <f t="shared" si="36"/>
        <v>2096958.2523670723</v>
      </c>
      <c r="Z28" s="263">
        <f t="shared" si="37"/>
        <v>6641399.2511714092</v>
      </c>
      <c r="AA28" s="273">
        <f t="shared" si="20"/>
        <v>411.62155851337457</v>
      </c>
      <c r="AB28" s="274">
        <f t="shared" si="21"/>
        <v>743.80101368254111</v>
      </c>
      <c r="AC28" s="161"/>
      <c r="AD28" s="335">
        <f>PFI!Q30</f>
        <v>6379209.7579150107</v>
      </c>
      <c r="AE28" s="342">
        <f t="shared" si="39"/>
        <v>262189.49325639848</v>
      </c>
      <c r="AF28" s="385">
        <f t="shared" si="23"/>
        <v>4.1100622679962395E-2</v>
      </c>
      <c r="AG28" s="125"/>
      <c r="AH28" s="125"/>
    </row>
    <row r="29" spans="1:34" ht="15">
      <c r="A29" s="30">
        <v>13</v>
      </c>
      <c r="B29" s="44" t="s">
        <v>15</v>
      </c>
      <c r="C29" s="37">
        <f>Vertetie_ienemumi!J18</f>
        <v>1445411.436749239</v>
      </c>
      <c r="D29" s="97">
        <f>Iedzivotaju_skaits_struktura!C18</f>
        <v>2725</v>
      </c>
      <c r="E29" s="97">
        <f>Iedzivotaju_skaits_struktura!D18</f>
        <v>121</v>
      </c>
      <c r="F29" s="97">
        <f>Iedzivotaju_skaits_struktura!E18</f>
        <v>239</v>
      </c>
      <c r="G29" s="97">
        <f>Iedzivotaju_skaits_struktura!F18</f>
        <v>561</v>
      </c>
      <c r="H29" s="97">
        <f>PFI!H31</f>
        <v>284.48</v>
      </c>
      <c r="I29" s="37">
        <f t="shared" si="11"/>
        <v>530.4262153208216</v>
      </c>
      <c r="J29" s="37">
        <f t="shared" si="24"/>
        <v>4634.8296</v>
      </c>
      <c r="K29" s="146">
        <f t="shared" si="12"/>
        <v>311.85859276233992</v>
      </c>
      <c r="L29" s="149">
        <f t="shared" si="28"/>
        <v>867246.86204954342</v>
      </c>
      <c r="M29" s="128">
        <f t="shared" si="29"/>
        <v>-128.0949786738023</v>
      </c>
      <c r="N29" s="168">
        <f t="shared" si="13"/>
        <v>76.856987204281381</v>
      </c>
      <c r="O29" s="244">
        <f t="shared" si="30"/>
        <v>356219.03926122462</v>
      </c>
      <c r="P29" s="250">
        <f t="shared" si="15"/>
        <v>1223465.901310768</v>
      </c>
      <c r="Q29" s="228">
        <f t="shared" si="31"/>
        <v>263.97214286168537</v>
      </c>
      <c r="R29" s="37">
        <f t="shared" si="32"/>
        <v>578164.57469969557</v>
      </c>
      <c r="S29" s="251">
        <f t="shared" si="16"/>
        <v>124.74343710493598</v>
      </c>
      <c r="T29" s="250">
        <f t="shared" si="33"/>
        <v>1801630.4760104637</v>
      </c>
      <c r="U29" s="282">
        <f t="shared" si="38"/>
        <v>388.71557996662136</v>
      </c>
      <c r="V29" s="280">
        <f t="shared" si="34"/>
        <v>2262633.0806972142</v>
      </c>
      <c r="W29" s="518">
        <f t="shared" si="35"/>
        <v>152710.9942092578</v>
      </c>
      <c r="X29" s="289">
        <f t="shared" si="19"/>
        <v>32.948567129470689</v>
      </c>
      <c r="Y29" s="523">
        <f t="shared" si="36"/>
        <v>508930.03347048245</v>
      </c>
      <c r="Z29" s="263">
        <f t="shared" si="37"/>
        <v>1954341.4702197216</v>
      </c>
      <c r="AA29" s="273">
        <f t="shared" si="20"/>
        <v>421.66414709609205</v>
      </c>
      <c r="AB29" s="274">
        <f t="shared" si="21"/>
        <v>717.18953035586117</v>
      </c>
      <c r="AC29" s="161"/>
      <c r="AD29" s="335">
        <f>PFI!Q31</f>
        <v>1929673.5071093277</v>
      </c>
      <c r="AE29" s="342">
        <f t="shared" si="39"/>
        <v>24667.963110393845</v>
      </c>
      <c r="AF29" s="385">
        <f t="shared" si="23"/>
        <v>1.2783490585071444E-2</v>
      </c>
      <c r="AG29" s="125"/>
      <c r="AH29" s="125"/>
    </row>
    <row r="30" spans="1:34" ht="15">
      <c r="A30" s="30">
        <v>14</v>
      </c>
      <c r="B30" s="44" t="s">
        <v>16</v>
      </c>
      <c r="C30" s="37">
        <f>Vertetie_ienemumi!J19</f>
        <v>2377748.4212228004</v>
      </c>
      <c r="D30" s="97">
        <f>Iedzivotaju_skaits_struktura!C19</f>
        <v>5048</v>
      </c>
      <c r="E30" s="97">
        <f>Iedzivotaju_skaits_struktura!D19</f>
        <v>307</v>
      </c>
      <c r="F30" s="97">
        <f>Iedzivotaju_skaits_struktura!E19</f>
        <v>517</v>
      </c>
      <c r="G30" s="97">
        <f>Iedzivotaju_skaits_struktura!F19</f>
        <v>1109</v>
      </c>
      <c r="H30" s="97">
        <f>PFI!H32</f>
        <v>630.64</v>
      </c>
      <c r="I30" s="37">
        <f t="shared" si="11"/>
        <v>471.02781719944539</v>
      </c>
      <c r="J30" s="37">
        <f t="shared" si="24"/>
        <v>9231.0328000000009</v>
      </c>
      <c r="K30" s="146">
        <f t="shared" si="12"/>
        <v>257.58205747278896</v>
      </c>
      <c r="L30" s="149">
        <f t="shared" si="28"/>
        <v>1426649.0527336802</v>
      </c>
      <c r="M30" s="128">
        <f t="shared" si="29"/>
        <v>-182.37151396335327</v>
      </c>
      <c r="N30" s="168">
        <f t="shared" si="13"/>
        <v>109.42290837801195</v>
      </c>
      <c r="O30" s="244">
        <f t="shared" si="30"/>
        <v>1010086.4563088232</v>
      </c>
      <c r="P30" s="250">
        <f t="shared" si="15"/>
        <v>2436735.5090425033</v>
      </c>
      <c r="Q30" s="228">
        <f t="shared" si="31"/>
        <v>263.97214286168531</v>
      </c>
      <c r="R30" s="37">
        <f t="shared" si="32"/>
        <v>951099.36848912016</v>
      </c>
      <c r="S30" s="251">
        <f t="shared" si="16"/>
        <v>103.03282298911559</v>
      </c>
      <c r="T30" s="250">
        <f t="shared" si="33"/>
        <v>3387834.8775316235</v>
      </c>
      <c r="U30" s="282">
        <f t="shared" si="38"/>
        <v>367.00496585080094</v>
      </c>
      <c r="V30" s="280">
        <f t="shared" si="34"/>
        <v>5007437.9865813581</v>
      </c>
      <c r="W30" s="518">
        <f t="shared" si="35"/>
        <v>337965.01955872105</v>
      </c>
      <c r="X30" s="289">
        <f t="shared" si="19"/>
        <v>36.611831729026143</v>
      </c>
      <c r="Y30" s="523">
        <f t="shared" si="36"/>
        <v>1348051.4758675443</v>
      </c>
      <c r="Z30" s="263">
        <f t="shared" si="37"/>
        <v>3725799.8970903447</v>
      </c>
      <c r="AA30" s="273">
        <f t="shared" si="20"/>
        <v>403.61679757982705</v>
      </c>
      <c r="AB30" s="274">
        <f t="shared" si="21"/>
        <v>738.07446455830916</v>
      </c>
      <c r="AC30" s="161"/>
      <c r="AD30" s="335">
        <f>PFI!Q32</f>
        <v>3545414.2144147698</v>
      </c>
      <c r="AE30" s="342">
        <f t="shared" si="39"/>
        <v>180385.68267557491</v>
      </c>
      <c r="AF30" s="385">
        <f t="shared" si="23"/>
        <v>5.0878591827767661E-2</v>
      </c>
      <c r="AG30" s="125"/>
      <c r="AH30" s="125"/>
    </row>
    <row r="31" spans="1:34" ht="15">
      <c r="A31" s="30">
        <v>15</v>
      </c>
      <c r="B31" s="44" t="s">
        <v>17</v>
      </c>
      <c r="C31" s="37">
        <f>Vertetie_ienemumi!J20</f>
        <v>806410.83136322605</v>
      </c>
      <c r="D31" s="97">
        <f>Iedzivotaju_skaits_struktura!C20</f>
        <v>1430</v>
      </c>
      <c r="E31" s="97">
        <f>Iedzivotaju_skaits_struktura!D20</f>
        <v>92</v>
      </c>
      <c r="F31" s="97">
        <f>Iedzivotaju_skaits_struktura!E20</f>
        <v>142</v>
      </c>
      <c r="G31" s="97">
        <f>Iedzivotaju_skaits_struktura!F20</f>
        <v>307</v>
      </c>
      <c r="H31" s="97">
        <f>PFI!H33</f>
        <v>191.203</v>
      </c>
      <c r="I31" s="37">
        <f t="shared" si="11"/>
        <v>563.92365829596224</v>
      </c>
      <c r="J31" s="37">
        <f t="shared" si="24"/>
        <v>2626.0085599999998</v>
      </c>
      <c r="K31" s="146">
        <f t="shared" si="12"/>
        <v>307.08613964427678</v>
      </c>
      <c r="L31" s="149">
        <f t="shared" si="28"/>
        <v>483846.49881793559</v>
      </c>
      <c r="M31" s="128">
        <f t="shared" si="29"/>
        <v>-132.86743179186544</v>
      </c>
      <c r="N31" s="168">
        <f t="shared" si="13"/>
        <v>79.720459075119265</v>
      </c>
      <c r="O31" s="244">
        <f t="shared" si="30"/>
        <v>209346.60793839284</v>
      </c>
      <c r="P31" s="250">
        <f t="shared" si="15"/>
        <v>693193.10675632837</v>
      </c>
      <c r="Q31" s="228">
        <f t="shared" si="31"/>
        <v>263.97214286168526</v>
      </c>
      <c r="R31" s="37">
        <f t="shared" si="32"/>
        <v>322564.33254529047</v>
      </c>
      <c r="S31" s="251">
        <f t="shared" si="16"/>
        <v>122.83445585771072</v>
      </c>
      <c r="T31" s="250">
        <f t="shared" si="33"/>
        <v>1015757.4393016188</v>
      </c>
      <c r="U31" s="282">
        <f t="shared" si="38"/>
        <v>386.80659871939599</v>
      </c>
      <c r="V31" s="280">
        <f t="shared" si="34"/>
        <v>1294498.4757827052</v>
      </c>
      <c r="W31" s="518">
        <f t="shared" si="35"/>
        <v>87369.070542463189</v>
      </c>
      <c r="X31" s="289">
        <f t="shared" si="19"/>
        <v>33.270672408799456</v>
      </c>
      <c r="Y31" s="523">
        <f t="shared" si="36"/>
        <v>296715.678480856</v>
      </c>
      <c r="Z31" s="263">
        <f t="shared" si="37"/>
        <v>1103126.5098440819</v>
      </c>
      <c r="AA31" s="273">
        <f t="shared" si="20"/>
        <v>420.07727112819543</v>
      </c>
      <c r="AB31" s="274">
        <f t="shared" si="21"/>
        <v>771.41713975110622</v>
      </c>
      <c r="AC31" s="161"/>
      <c r="AD31" s="335">
        <f>PFI!Q33</f>
        <v>1039673.7592217318</v>
      </c>
      <c r="AE31" s="342">
        <f t="shared" si="39"/>
        <v>63452.75062235014</v>
      </c>
      <c r="AF31" s="385">
        <f t="shared" si="23"/>
        <v>6.1031405341853473E-2</v>
      </c>
      <c r="AG31" s="125"/>
      <c r="AH31" s="125"/>
    </row>
    <row r="32" spans="1:34" ht="15">
      <c r="A32" s="30">
        <v>16</v>
      </c>
      <c r="B32" s="44" t="s">
        <v>18</v>
      </c>
      <c r="C32" s="37">
        <f>Vertetie_ienemumi!J21</f>
        <v>7973619.9915757803</v>
      </c>
      <c r="D32" s="97">
        <f>Iedzivotaju_skaits_struktura!C21</f>
        <v>16343</v>
      </c>
      <c r="E32" s="97">
        <f>Iedzivotaju_skaits_struktura!D21</f>
        <v>936</v>
      </c>
      <c r="F32" s="97">
        <f>Iedzivotaju_skaits_struktura!E21</f>
        <v>1706</v>
      </c>
      <c r="G32" s="97">
        <f>Iedzivotaju_skaits_struktura!F21</f>
        <v>3458</v>
      </c>
      <c r="H32" s="97">
        <f>PFI!H34</f>
        <v>1697.79</v>
      </c>
      <c r="I32" s="37">
        <f t="shared" si="11"/>
        <v>487.89206336509699</v>
      </c>
      <c r="J32" s="37">
        <f t="shared" si="24"/>
        <v>29234.360799999995</v>
      </c>
      <c r="K32" s="146">
        <f t="shared" si="12"/>
        <v>272.748224123162</v>
      </c>
      <c r="L32" s="149">
        <f t="shared" si="28"/>
        <v>4784171.9949454684</v>
      </c>
      <c r="M32" s="128">
        <f t="shared" si="29"/>
        <v>-167.20534731298022</v>
      </c>
      <c r="N32" s="168">
        <f t="shared" si="13"/>
        <v>100.32320838778813</v>
      </c>
      <c r="O32" s="244">
        <f t="shared" si="30"/>
        <v>2932884.8706221841</v>
      </c>
      <c r="P32" s="250">
        <f t="shared" si="15"/>
        <v>7717056.8655676525</v>
      </c>
      <c r="Q32" s="228">
        <f t="shared" si="31"/>
        <v>263.97214286168537</v>
      </c>
      <c r="R32" s="37">
        <f t="shared" si="32"/>
        <v>3189447.9966303124</v>
      </c>
      <c r="S32" s="251">
        <f t="shared" si="16"/>
        <v>109.09928964926482</v>
      </c>
      <c r="T32" s="250">
        <f t="shared" si="33"/>
        <v>10906504.862197965</v>
      </c>
      <c r="U32" s="282">
        <f t="shared" si="38"/>
        <v>373.07143251095016</v>
      </c>
      <c r="V32" s="280">
        <f t="shared" si="34"/>
        <v>15415009.287371496</v>
      </c>
      <c r="W32" s="518">
        <f t="shared" si="35"/>
        <v>1040399.0881694625</v>
      </c>
      <c r="X32" s="289">
        <f t="shared" si="19"/>
        <v>35.588227677940637</v>
      </c>
      <c r="Y32" s="526">
        <f t="shared" si="36"/>
        <v>3973283.9587916466</v>
      </c>
      <c r="Z32" s="267">
        <f t="shared" si="37"/>
        <v>11946903.950367428</v>
      </c>
      <c r="AA32" s="273">
        <f t="shared" si="20"/>
        <v>408.65966018889083</v>
      </c>
      <c r="AB32" s="274">
        <f t="shared" si="21"/>
        <v>731.01046015832026</v>
      </c>
      <c r="AC32" s="161"/>
      <c r="AD32" s="335">
        <f>PFI!Q34</f>
        <v>11443833.499914996</v>
      </c>
      <c r="AE32" s="342">
        <f t="shared" si="39"/>
        <v>503070.45045243204</v>
      </c>
      <c r="AF32" s="385">
        <f t="shared" si="23"/>
        <v>4.3959958912034969E-2</v>
      </c>
      <c r="AG32" s="125"/>
      <c r="AH32" s="125"/>
    </row>
    <row r="33" spans="1:34" ht="15">
      <c r="A33" s="30">
        <v>17</v>
      </c>
      <c r="B33" s="44" t="s">
        <v>19</v>
      </c>
      <c r="C33" s="37">
        <f>Vertetie_ienemumi!J22</f>
        <v>3390375.2960775546</v>
      </c>
      <c r="D33" s="97">
        <f>Iedzivotaju_skaits_struktura!C22</f>
        <v>5521</v>
      </c>
      <c r="E33" s="97">
        <f>Iedzivotaju_skaits_struktura!D22</f>
        <v>339</v>
      </c>
      <c r="F33" s="97">
        <f>Iedzivotaju_skaits_struktura!E22</f>
        <v>614</v>
      </c>
      <c r="G33" s="97">
        <f>Iedzivotaju_skaits_struktura!F22</f>
        <v>1114</v>
      </c>
      <c r="H33" s="97">
        <f>PFI!H35</f>
        <v>744.89699999999993</v>
      </c>
      <c r="I33" s="37">
        <f t="shared" si="11"/>
        <v>614.08717552572989</v>
      </c>
      <c r="J33" s="37">
        <f t="shared" si="24"/>
        <v>10272.50344</v>
      </c>
      <c r="K33" s="146">
        <f t="shared" si="12"/>
        <v>330.04372457796467</v>
      </c>
      <c r="L33" s="149">
        <f t="shared" si="28"/>
        <v>2034225.1776465327</v>
      </c>
      <c r="M33" s="128">
        <f t="shared" si="29"/>
        <v>-109.90984685817756</v>
      </c>
      <c r="N33" s="168">
        <f t="shared" si="13"/>
        <v>65.94590811490653</v>
      </c>
      <c r="O33" s="244">
        <f t="shared" si="30"/>
        <v>677429.56796430121</v>
      </c>
      <c r="P33" s="250">
        <f t="shared" si="15"/>
        <v>2711654.7456108341</v>
      </c>
      <c r="Q33" s="228">
        <f t="shared" si="31"/>
        <v>263.97214286168531</v>
      </c>
      <c r="R33" s="37">
        <f t="shared" si="32"/>
        <v>1356150.1184310219</v>
      </c>
      <c r="S33" s="251">
        <f t="shared" si="16"/>
        <v>132.01748983118588</v>
      </c>
      <c r="T33" s="250">
        <f t="shared" si="33"/>
        <v>4067804.864041856</v>
      </c>
      <c r="U33" s="282">
        <f t="shared" si="38"/>
        <v>395.98963269287123</v>
      </c>
      <c r="V33" s="280">
        <f t="shared" si="34"/>
        <v>4828028.2588539645</v>
      </c>
      <c r="W33" s="518">
        <f t="shared" si="35"/>
        <v>325856.19019270642</v>
      </c>
      <c r="X33" s="289">
        <f t="shared" si="19"/>
        <v>31.721205263739137</v>
      </c>
      <c r="Y33" s="527">
        <f t="shared" si="36"/>
        <v>1003285.7581570076</v>
      </c>
      <c r="Z33" s="268">
        <f t="shared" si="37"/>
        <v>4393661.0542345624</v>
      </c>
      <c r="AA33" s="273">
        <f t="shared" si="20"/>
        <v>427.71083795661036</v>
      </c>
      <c r="AB33" s="274">
        <f t="shared" si="21"/>
        <v>795.80892125241121</v>
      </c>
      <c r="AC33" s="161"/>
      <c r="AD33" s="335">
        <f>PFI!Q35</f>
        <v>4319799.2953579947</v>
      </c>
      <c r="AE33" s="342">
        <f t="shared" si="39"/>
        <v>73861.758876567706</v>
      </c>
      <c r="AF33" s="385">
        <f t="shared" si="23"/>
        <v>1.7098423752218928E-2</v>
      </c>
      <c r="AG33" s="125"/>
      <c r="AH33" s="125"/>
    </row>
    <row r="34" spans="1:34" ht="15">
      <c r="A34" s="30">
        <v>18</v>
      </c>
      <c r="B34" s="44" t="s">
        <v>20</v>
      </c>
      <c r="C34" s="37">
        <f>Vertetie_ienemumi!J23</f>
        <v>1864759.47341272</v>
      </c>
      <c r="D34" s="97">
        <f>Iedzivotaju_skaits_struktura!C23</f>
        <v>3618</v>
      </c>
      <c r="E34" s="97">
        <f>Iedzivotaju_skaits_struktura!D23</f>
        <v>242</v>
      </c>
      <c r="F34" s="97">
        <f>Iedzivotaju_skaits_struktura!E23</f>
        <v>371</v>
      </c>
      <c r="G34" s="97">
        <f>Iedzivotaju_skaits_struktura!F23</f>
        <v>767</v>
      </c>
      <c r="H34" s="97">
        <f>PFI!H36</f>
        <v>544.58300000000008</v>
      </c>
      <c r="I34" s="37">
        <f t="shared" si="11"/>
        <v>515.41168419367602</v>
      </c>
      <c r="J34" s="37">
        <f t="shared" si="24"/>
        <v>6789.0861599999998</v>
      </c>
      <c r="K34" s="146">
        <f t="shared" si="12"/>
        <v>274.67017349102548</v>
      </c>
      <c r="L34" s="149">
        <f t="shared" si="28"/>
        <v>1118855.6840476319</v>
      </c>
      <c r="M34" s="128">
        <f t="shared" si="29"/>
        <v>-165.28339794511675</v>
      </c>
      <c r="N34" s="168">
        <f t="shared" si="13"/>
        <v>99.170038767070039</v>
      </c>
      <c r="O34" s="244">
        <f t="shared" si="30"/>
        <v>673273.93768017867</v>
      </c>
      <c r="P34" s="250">
        <f t="shared" si="15"/>
        <v>1792129.6217278107</v>
      </c>
      <c r="Q34" s="228">
        <f t="shared" si="31"/>
        <v>263.97214286168537</v>
      </c>
      <c r="R34" s="37">
        <f t="shared" si="32"/>
        <v>745903.7893650881</v>
      </c>
      <c r="S34" s="251">
        <f t="shared" si="16"/>
        <v>109.86806939641021</v>
      </c>
      <c r="T34" s="250">
        <f t="shared" si="33"/>
        <v>2538033.4110928988</v>
      </c>
      <c r="U34" s="282">
        <f t="shared" si="38"/>
        <v>373.84021225809556</v>
      </c>
      <c r="V34" s="280">
        <f t="shared" si="34"/>
        <v>3566774.3448013505</v>
      </c>
      <c r="W34" s="518">
        <f t="shared" si="35"/>
        <v>240730.88162701452</v>
      </c>
      <c r="X34" s="289">
        <f t="shared" si="19"/>
        <v>35.458510314002929</v>
      </c>
      <c r="Y34" s="527">
        <f t="shared" si="36"/>
        <v>914004.81930719316</v>
      </c>
      <c r="Z34" s="268">
        <f t="shared" si="37"/>
        <v>2778764.2927199132</v>
      </c>
      <c r="AA34" s="273">
        <f t="shared" si="20"/>
        <v>409.29872257209848</v>
      </c>
      <c r="AB34" s="274">
        <f t="shared" si="21"/>
        <v>768.03877631838395</v>
      </c>
      <c r="AC34" s="161"/>
      <c r="AD34" s="335">
        <f>PFI!Q36</f>
        <v>2579077.2263579997</v>
      </c>
      <c r="AE34" s="342">
        <f t="shared" si="39"/>
        <v>199687.06636191346</v>
      </c>
      <c r="AF34" s="385">
        <f t="shared" si="23"/>
        <v>7.7425780167078573E-2</v>
      </c>
      <c r="AG34" s="125"/>
      <c r="AH34" s="125"/>
    </row>
    <row r="35" spans="1:34" ht="15">
      <c r="A35" s="30">
        <v>19</v>
      </c>
      <c r="B35" s="44" t="s">
        <v>21</v>
      </c>
      <c r="C35" s="37">
        <f>Vertetie_ienemumi!J24</f>
        <v>3880267.1239351644</v>
      </c>
      <c r="D35" s="97">
        <f>Iedzivotaju_skaits_struktura!C24</f>
        <v>7191</v>
      </c>
      <c r="E35" s="97">
        <f>Iedzivotaju_skaits_struktura!D24</f>
        <v>406</v>
      </c>
      <c r="F35" s="97">
        <f>Iedzivotaju_skaits_struktura!E24</f>
        <v>787</v>
      </c>
      <c r="G35" s="97">
        <f>Iedzivotaju_skaits_struktura!F24</f>
        <v>1671</v>
      </c>
      <c r="H35" s="97">
        <f>PFI!H37</f>
        <v>517.21699999999998</v>
      </c>
      <c r="I35" s="37">
        <f t="shared" si="11"/>
        <v>539.60049004799953</v>
      </c>
      <c r="J35" s="37">
        <f t="shared" si="24"/>
        <v>12729.369840000001</v>
      </c>
      <c r="K35" s="146">
        <f t="shared" si="12"/>
        <v>304.82790371460868</v>
      </c>
      <c r="L35" s="149">
        <f t="shared" si="28"/>
        <v>2328160.2743610987</v>
      </c>
      <c r="M35" s="128">
        <f t="shared" si="29"/>
        <v>-135.12566772153355</v>
      </c>
      <c r="N35" s="168">
        <f t="shared" si="13"/>
        <v>81.075400632920122</v>
      </c>
      <c r="O35" s="244">
        <f t="shared" si="30"/>
        <v>1032038.7595826105</v>
      </c>
      <c r="P35" s="250">
        <f t="shared" si="15"/>
        <v>3360199.033943709</v>
      </c>
      <c r="Q35" s="228">
        <f t="shared" si="31"/>
        <v>263.97214286168531</v>
      </c>
      <c r="R35" s="37">
        <f t="shared" si="32"/>
        <v>1552106.8495740658</v>
      </c>
      <c r="S35" s="251">
        <f t="shared" si="16"/>
        <v>121.93116148584349</v>
      </c>
      <c r="T35" s="250">
        <f t="shared" si="33"/>
        <v>4912305.8835177748</v>
      </c>
      <c r="U35" s="282">
        <f t="shared" si="38"/>
        <v>385.90330434752883</v>
      </c>
      <c r="V35" s="280">
        <f t="shared" si="34"/>
        <v>6303725.4107116843</v>
      </c>
      <c r="W35" s="518">
        <f t="shared" si="35"/>
        <v>425454.83088018408</v>
      </c>
      <c r="X35" s="289">
        <f t="shared" si="19"/>
        <v>33.423086627843944</v>
      </c>
      <c r="Y35" s="527">
        <f t="shared" si="36"/>
        <v>1457493.5904627945</v>
      </c>
      <c r="Z35" s="268">
        <f t="shared" si="37"/>
        <v>5337760.7143979585</v>
      </c>
      <c r="AA35" s="273">
        <f t="shared" si="20"/>
        <v>419.32639097537276</v>
      </c>
      <c r="AB35" s="274">
        <f t="shared" si="21"/>
        <v>742.28350916394913</v>
      </c>
      <c r="AC35" s="161"/>
      <c r="AD35" s="335">
        <f>PFI!Q37</f>
        <v>5155927.2940591499</v>
      </c>
      <c r="AE35" s="342">
        <f t="shared" si="39"/>
        <v>181833.42033880856</v>
      </c>
      <c r="AF35" s="385">
        <f t="shared" si="23"/>
        <v>3.5266870529443661E-2</v>
      </c>
      <c r="AG35" s="125"/>
      <c r="AH35" s="125"/>
    </row>
    <row r="36" spans="1:34" ht="15">
      <c r="A36" s="30">
        <v>20</v>
      </c>
      <c r="B36" s="44" t="s">
        <v>22</v>
      </c>
      <c r="C36" s="37">
        <f>Vertetie_ienemumi!J25</f>
        <v>11969088.598609813</v>
      </c>
      <c r="D36" s="97">
        <f>Iedzivotaju_skaits_struktura!C25</f>
        <v>11684</v>
      </c>
      <c r="E36" s="97">
        <f>Iedzivotaju_skaits_struktura!D25</f>
        <v>1378</v>
      </c>
      <c r="F36" s="97">
        <f>Iedzivotaju_skaits_struktura!E25</f>
        <v>1827</v>
      </c>
      <c r="G36" s="97">
        <f>Iedzivotaju_skaits_struktura!F25</f>
        <v>1477</v>
      </c>
      <c r="H36" s="97">
        <f>PFI!H38</f>
        <v>162.74100000000001</v>
      </c>
      <c r="I36" s="37">
        <f t="shared" si="11"/>
        <v>1024.3999142938901</v>
      </c>
      <c r="J36" s="37">
        <f t="shared" si="24"/>
        <v>22204.886320000001</v>
      </c>
      <c r="K36" s="146">
        <f t="shared" si="12"/>
        <v>539.02949225320833</v>
      </c>
      <c r="L36" s="149">
        <f t="shared" si="28"/>
        <v>7181453.1591658872</v>
      </c>
      <c r="M36" s="128">
        <f t="shared" si="29"/>
        <v>99.075920817066105</v>
      </c>
      <c r="N36" s="168">
        <f t="shared" si="13"/>
        <v>-59.445552490239663</v>
      </c>
      <c r="O36" s="244">
        <f t="shared" si="30"/>
        <v>-1319981.7352753647</v>
      </c>
      <c r="P36" s="250">
        <f t="shared" si="15"/>
        <v>5861471.4238905227</v>
      </c>
      <c r="Q36" s="228">
        <f t="shared" si="31"/>
        <v>263.97214286168531</v>
      </c>
      <c r="R36" s="37">
        <f t="shared" si="32"/>
        <v>4787635.4394439254</v>
      </c>
      <c r="S36" s="251">
        <f t="shared" si="16"/>
        <v>215.61179690128336</v>
      </c>
      <c r="T36" s="250">
        <f t="shared" si="33"/>
        <v>10649106.863334447</v>
      </c>
      <c r="U36" s="282">
        <f t="shared" si="38"/>
        <v>479.58393976296867</v>
      </c>
      <c r="V36" s="280">
        <f t="shared" si="34"/>
        <v>5795686.8268767595</v>
      </c>
      <c r="W36" s="518">
        <f t="shared" si="35"/>
        <v>391165.9848909846</v>
      </c>
      <c r="X36" s="289">
        <f t="shared" si="19"/>
        <v>17.616212001889888</v>
      </c>
      <c r="Y36" s="527">
        <f t="shared" si="36"/>
        <v>-928815.75038438011</v>
      </c>
      <c r="Z36" s="268">
        <f t="shared" si="37"/>
        <v>11040272.848225432</v>
      </c>
      <c r="AA36" s="273">
        <f t="shared" si="20"/>
        <v>497.2001517648585</v>
      </c>
      <c r="AB36" s="274">
        <f t="shared" si="21"/>
        <v>944.9052420596912</v>
      </c>
      <c r="AC36" s="161"/>
      <c r="AD36" s="335">
        <f>PFI!Q38</f>
        <v>10333245.954842299</v>
      </c>
      <c r="AE36" s="342">
        <f t="shared" si="39"/>
        <v>707026.89338313229</v>
      </c>
      <c r="AF36" s="385">
        <f t="shared" si="23"/>
        <v>6.8422536003975631E-2</v>
      </c>
      <c r="AG36" s="125"/>
      <c r="AH36" s="125"/>
    </row>
    <row r="37" spans="1:34" ht="15">
      <c r="A37" s="30">
        <v>21</v>
      </c>
      <c r="B37" s="44" t="s">
        <v>23</v>
      </c>
      <c r="C37" s="37">
        <f>Vertetie_ienemumi!J26</f>
        <v>13156694.177324219</v>
      </c>
      <c r="D37" s="97">
        <f>Iedzivotaju_skaits_struktura!C26</f>
        <v>11159</v>
      </c>
      <c r="E37" s="97">
        <f>Iedzivotaju_skaits_struktura!D26</f>
        <v>1310</v>
      </c>
      <c r="F37" s="97">
        <f>Iedzivotaju_skaits_struktura!E26</f>
        <v>1662</v>
      </c>
      <c r="G37" s="97">
        <f>Iedzivotaju_skaits_struktura!F26</f>
        <v>1453</v>
      </c>
      <c r="H37" s="97">
        <f>PFI!H39</f>
        <v>243.09299999999999</v>
      </c>
      <c r="I37" s="37">
        <f t="shared" si="11"/>
        <v>1179.0208958978599</v>
      </c>
      <c r="J37" s="37">
        <f t="shared" si="24"/>
        <v>21087.24136</v>
      </c>
      <c r="K37" s="146">
        <f t="shared" si="12"/>
        <v>623.91727550863573</v>
      </c>
      <c r="L37" s="149">
        <f t="shared" si="28"/>
        <v>7894016.5063945306</v>
      </c>
      <c r="M37" s="128">
        <f t="shared" si="29"/>
        <v>183.9637040724935</v>
      </c>
      <c r="N37" s="168">
        <f t="shared" si="13"/>
        <v>-110.3782224434961</v>
      </c>
      <c r="O37" s="244">
        <f t="shared" si="30"/>
        <v>-2327572.2175537711</v>
      </c>
      <c r="P37" s="250">
        <f t="shared" si="15"/>
        <v>5566444.2888407595</v>
      </c>
      <c r="Q37" s="228">
        <f t="shared" si="31"/>
        <v>263.97214286168531</v>
      </c>
      <c r="R37" s="37">
        <f t="shared" si="32"/>
        <v>5262677.670929688</v>
      </c>
      <c r="S37" s="251">
        <f t="shared" si="16"/>
        <v>249.56691020345431</v>
      </c>
      <c r="T37" s="250">
        <f t="shared" si="33"/>
        <v>10829121.959770449</v>
      </c>
      <c r="U37" s="282">
        <f t="shared" si="38"/>
        <v>513.53905306513968</v>
      </c>
      <c r="V37" s="280">
        <f t="shared" si="34"/>
        <v>3713921.6729366179</v>
      </c>
      <c r="W37" s="518">
        <f t="shared" si="35"/>
        <v>250662.23769463121</v>
      </c>
      <c r="X37" s="289">
        <f t="shared" si="19"/>
        <v>11.88691462365048</v>
      </c>
      <c r="Y37" s="527">
        <f t="shared" si="36"/>
        <v>-2076909.9798591398</v>
      </c>
      <c r="Z37" s="268">
        <f t="shared" si="37"/>
        <v>11079784.197465079</v>
      </c>
      <c r="AA37" s="273">
        <f t="shared" si="20"/>
        <v>525.42596768879014</v>
      </c>
      <c r="AB37" s="274">
        <f t="shared" si="21"/>
        <v>992.90117371315341</v>
      </c>
      <c r="AC37" s="161"/>
      <c r="AD37" s="335">
        <f>PFI!Q39</f>
        <v>10351004.32529233</v>
      </c>
      <c r="AE37" s="342">
        <f t="shared" si="39"/>
        <v>728779.87217274867</v>
      </c>
      <c r="AF37" s="385">
        <f t="shared" si="23"/>
        <v>7.0406682218458805E-2</v>
      </c>
      <c r="AG37" s="125"/>
      <c r="AH37" s="125"/>
    </row>
    <row r="38" spans="1:34" ht="15">
      <c r="A38" s="30">
        <v>22</v>
      </c>
      <c r="B38" s="44" t="s">
        <v>24</v>
      </c>
      <c r="C38" s="37">
        <f>Vertetie_ienemumi!J27</f>
        <v>4327698.7684251443</v>
      </c>
      <c r="D38" s="97">
        <f>Iedzivotaju_skaits_struktura!C27</f>
        <v>5752</v>
      </c>
      <c r="E38" s="97">
        <f>Iedzivotaju_skaits_struktura!D27</f>
        <v>479</v>
      </c>
      <c r="F38" s="97">
        <f>Iedzivotaju_skaits_struktura!E27</f>
        <v>791</v>
      </c>
      <c r="G38" s="97">
        <f>Iedzivotaju_skaits_struktura!F27</f>
        <v>968</v>
      </c>
      <c r="H38" s="97">
        <f>PFI!H40</f>
        <v>178.72499999999999</v>
      </c>
      <c r="I38" s="37">
        <f t="shared" si="11"/>
        <v>752.38156613789022</v>
      </c>
      <c r="J38" s="37">
        <f t="shared" si="24"/>
        <v>10439.502</v>
      </c>
      <c r="K38" s="146">
        <f t="shared" si="12"/>
        <v>414.55030790023739</v>
      </c>
      <c r="L38" s="149">
        <f t="shared" si="28"/>
        <v>2596619.2610550863</v>
      </c>
      <c r="M38" s="128">
        <f t="shared" si="29"/>
        <v>-25.403263535904841</v>
      </c>
      <c r="N38" s="168">
        <f t="shared" si="13"/>
        <v>15.241958121542904</v>
      </c>
      <c r="O38" s="244">
        <f t="shared" si="30"/>
        <v>159118.4522937634</v>
      </c>
      <c r="P38" s="250">
        <f t="shared" si="15"/>
        <v>2755737.7133488497</v>
      </c>
      <c r="Q38" s="228">
        <f t="shared" si="31"/>
        <v>263.97214286168531</v>
      </c>
      <c r="R38" s="37">
        <f t="shared" si="32"/>
        <v>1731079.5073700577</v>
      </c>
      <c r="S38" s="251">
        <f t="shared" si="16"/>
        <v>165.82012316009497</v>
      </c>
      <c r="T38" s="250">
        <f t="shared" si="33"/>
        <v>4486817.2207189072</v>
      </c>
      <c r="U38" s="282">
        <f t="shared" si="38"/>
        <v>429.79226602178028</v>
      </c>
      <c r="V38" s="280">
        <f t="shared" si="34"/>
        <v>4024310.1502999985</v>
      </c>
      <c r="W38" s="518">
        <f t="shared" si="35"/>
        <v>271611.16369312041</v>
      </c>
      <c r="X38" s="289">
        <f t="shared" si="19"/>
        <v>26.017636060907925</v>
      </c>
      <c r="Y38" s="527">
        <f t="shared" si="36"/>
        <v>430729.61598688381</v>
      </c>
      <c r="Z38" s="268">
        <f t="shared" si="37"/>
        <v>4758428.3844120279</v>
      </c>
      <c r="AA38" s="273">
        <f t="shared" si="20"/>
        <v>455.80990208268821</v>
      </c>
      <c r="AB38" s="274">
        <f t="shared" si="21"/>
        <v>827.26501815229972</v>
      </c>
      <c r="AC38" s="161"/>
      <c r="AD38" s="335">
        <f>PFI!Q40</f>
        <v>4521558.5951941246</v>
      </c>
      <c r="AE38" s="342">
        <f t="shared" si="39"/>
        <v>236869.78921790328</v>
      </c>
      <c r="AF38" s="385">
        <f t="shared" si="23"/>
        <v>5.2386756520122812E-2</v>
      </c>
      <c r="AG38" s="125"/>
      <c r="AH38" s="125"/>
    </row>
    <row r="39" spans="1:34" ht="15">
      <c r="A39" s="30">
        <v>23</v>
      </c>
      <c r="B39" s="44" t="s">
        <v>25</v>
      </c>
      <c r="C39" s="37">
        <f>Vertetie_ienemumi!J28</f>
        <v>487757.98296819191</v>
      </c>
      <c r="D39" s="97">
        <f>Iedzivotaju_skaits_struktura!C28</f>
        <v>1107</v>
      </c>
      <c r="E39" s="97">
        <f>Iedzivotaju_skaits_struktura!D28</f>
        <v>48</v>
      </c>
      <c r="F39" s="97">
        <f>Iedzivotaju_skaits_struktura!E28</f>
        <v>102</v>
      </c>
      <c r="G39" s="97">
        <f>Iedzivotaju_skaits_struktura!F28</f>
        <v>248</v>
      </c>
      <c r="H39" s="97">
        <f>PFI!H41</f>
        <v>185.387</v>
      </c>
      <c r="I39" s="37">
        <f t="shared" si="11"/>
        <v>440.61245073910743</v>
      </c>
      <c r="J39" s="37">
        <f t="shared" si="24"/>
        <v>2017.14824</v>
      </c>
      <c r="K39" s="146">
        <f t="shared" si="12"/>
        <v>241.80572022222418</v>
      </c>
      <c r="L39" s="149">
        <f t="shared" si="28"/>
        <v>292654.78978091513</v>
      </c>
      <c r="M39" s="128">
        <f t="shared" si="29"/>
        <v>-198.14785121391805</v>
      </c>
      <c r="N39" s="168">
        <f t="shared" si="13"/>
        <v>118.88871072835082</v>
      </c>
      <c r="O39" s="244">
        <f t="shared" si="30"/>
        <v>239816.15360156196</v>
      </c>
      <c r="P39" s="250">
        <f t="shared" si="15"/>
        <v>532470.94338247715</v>
      </c>
      <c r="Q39" s="228">
        <f t="shared" si="31"/>
        <v>263.97214286168537</v>
      </c>
      <c r="R39" s="37">
        <f t="shared" si="32"/>
        <v>195103.19318727677</v>
      </c>
      <c r="S39" s="251">
        <f t="shared" si="16"/>
        <v>96.722288088889684</v>
      </c>
      <c r="T39" s="250">
        <f t="shared" si="33"/>
        <v>727574.13656975399</v>
      </c>
      <c r="U39" s="282">
        <f t="shared" si="38"/>
        <v>360.69443095057505</v>
      </c>
      <c r="V39" s="280">
        <f t="shared" si="34"/>
        <v>1126039.312235231</v>
      </c>
      <c r="W39" s="518">
        <f t="shared" si="35"/>
        <v>75999.323247392444</v>
      </c>
      <c r="X39" s="289">
        <f t="shared" si="19"/>
        <v>37.676617781642285</v>
      </c>
      <c r="Y39" s="527">
        <f t="shared" si="36"/>
        <v>315815.47684895439</v>
      </c>
      <c r="Z39" s="268">
        <f t="shared" si="37"/>
        <v>803573.45981714642</v>
      </c>
      <c r="AA39" s="273">
        <f t="shared" si="20"/>
        <v>398.37104873221733</v>
      </c>
      <c r="AB39" s="274">
        <f t="shared" si="21"/>
        <v>725.90195105433281</v>
      </c>
      <c r="AC39" s="161"/>
      <c r="AD39" s="335">
        <f>PFI!Q41</f>
        <v>769148.54727735266</v>
      </c>
      <c r="AE39" s="342">
        <f t="shared" si="39"/>
        <v>34424.912539793761</v>
      </c>
      <c r="AF39" s="385">
        <f t="shared" si="23"/>
        <v>4.4757170330298024E-2</v>
      </c>
      <c r="AG39" s="125"/>
      <c r="AH39" s="125"/>
    </row>
    <row r="40" spans="1:34" ht="15">
      <c r="A40" s="30">
        <v>24</v>
      </c>
      <c r="B40" s="44" t="s">
        <v>26</v>
      </c>
      <c r="C40" s="37">
        <f>Vertetie_ienemumi!J29</f>
        <v>5952233.7748735202</v>
      </c>
      <c r="D40" s="97">
        <f>Iedzivotaju_skaits_struktura!C29</f>
        <v>13146</v>
      </c>
      <c r="E40" s="97">
        <f>Iedzivotaju_skaits_struktura!D29</f>
        <v>786</v>
      </c>
      <c r="F40" s="97">
        <f>Iedzivotaju_skaits_struktura!E29</f>
        <v>1327</v>
      </c>
      <c r="G40" s="97">
        <f>Iedzivotaju_skaits_struktura!F29</f>
        <v>2817</v>
      </c>
      <c r="H40" s="97">
        <f>PFI!H42</f>
        <v>1040.144</v>
      </c>
      <c r="I40" s="37">
        <f t="shared" si="11"/>
        <v>452.77907917796443</v>
      </c>
      <c r="J40" s="37">
        <f t="shared" si="24"/>
        <v>22976.858879999996</v>
      </c>
      <c r="K40" s="146">
        <f t="shared" si="12"/>
        <v>259.05341569793899</v>
      </c>
      <c r="L40" s="149">
        <f t="shared" si="28"/>
        <v>3571340.2649241122</v>
      </c>
      <c r="M40" s="128">
        <f t="shared" si="29"/>
        <v>-180.90015573820324</v>
      </c>
      <c r="N40" s="168">
        <f t="shared" si="13"/>
        <v>108.54009344292194</v>
      </c>
      <c r="O40" s="244">
        <f t="shared" si="30"/>
        <v>2493910.4098600303</v>
      </c>
      <c r="P40" s="250">
        <f t="shared" si="15"/>
        <v>6065250.6747841425</v>
      </c>
      <c r="Q40" s="228">
        <f t="shared" si="31"/>
        <v>263.97214286168537</v>
      </c>
      <c r="R40" s="37">
        <f t="shared" si="32"/>
        <v>2380893.509949408</v>
      </c>
      <c r="S40" s="251">
        <f t="shared" si="16"/>
        <v>103.6213662791756</v>
      </c>
      <c r="T40" s="250">
        <f t="shared" si="33"/>
        <v>8446144.184733551</v>
      </c>
      <c r="U40" s="282">
        <f t="shared" si="38"/>
        <v>367.59350914086099</v>
      </c>
      <c r="V40" s="280">
        <f t="shared" si="34"/>
        <v>12430149.818716379</v>
      </c>
      <c r="W40" s="518">
        <f t="shared" si="35"/>
        <v>838943.15573308978</v>
      </c>
      <c r="X40" s="289">
        <f t="shared" si="19"/>
        <v>36.512525933792475</v>
      </c>
      <c r="Y40" s="527">
        <f t="shared" si="36"/>
        <v>3332853.5655931202</v>
      </c>
      <c r="Z40" s="268">
        <f t="shared" si="37"/>
        <v>9285087.3404666409</v>
      </c>
      <c r="AA40" s="273">
        <f t="shared" si="20"/>
        <v>404.10603507465345</v>
      </c>
      <c r="AB40" s="274">
        <f t="shared" si="21"/>
        <v>706.30513771996357</v>
      </c>
      <c r="AC40" s="161"/>
      <c r="AD40" s="335">
        <f>PFI!Q42</f>
        <v>8840108.6381321028</v>
      </c>
      <c r="AE40" s="342">
        <f t="shared" si="39"/>
        <v>444978.7023345381</v>
      </c>
      <c r="AF40" s="385">
        <f t="shared" si="23"/>
        <v>5.033633867519538E-2</v>
      </c>
      <c r="AG40" s="125"/>
      <c r="AH40" s="125"/>
    </row>
    <row r="41" spans="1:34" ht="15">
      <c r="A41" s="30">
        <v>25</v>
      </c>
      <c r="B41" s="44" t="s">
        <v>27</v>
      </c>
      <c r="C41" s="37">
        <f>Vertetie_ienemumi!J30</f>
        <v>15482324.210574396</v>
      </c>
      <c r="D41" s="97">
        <f>Iedzivotaju_skaits_struktura!C30</f>
        <v>24597</v>
      </c>
      <c r="E41" s="97">
        <f>Iedzivotaju_skaits_struktura!D30</f>
        <v>1667</v>
      </c>
      <c r="F41" s="97">
        <f>Iedzivotaju_skaits_struktura!E30</f>
        <v>2791</v>
      </c>
      <c r="G41" s="97">
        <f>Iedzivotaju_skaits_struktura!F30</f>
        <v>4897</v>
      </c>
      <c r="H41" s="97">
        <f>PFI!H43</f>
        <v>786.06700000000001</v>
      </c>
      <c r="I41" s="37">
        <f t="shared" si="11"/>
        <v>629.43953370632175</v>
      </c>
      <c r="J41" s="37">
        <f t="shared" si="24"/>
        <v>42415.041839999998</v>
      </c>
      <c r="K41" s="146">
        <f t="shared" si="12"/>
        <v>365.01966139695304</v>
      </c>
      <c r="L41" s="149">
        <f t="shared" si="28"/>
        <v>9289394.5263446365</v>
      </c>
      <c r="M41" s="128">
        <f t="shared" si="29"/>
        <v>-74.933910039189186</v>
      </c>
      <c r="N41" s="168">
        <f t="shared" si="13"/>
        <v>44.960346023513509</v>
      </c>
      <c r="O41" s="244">
        <f t="shared" si="30"/>
        <v>1906994.9577282029</v>
      </c>
      <c r="P41" s="250">
        <f t="shared" si="15"/>
        <v>11196389.48407284</v>
      </c>
      <c r="Q41" s="228">
        <f t="shared" si="31"/>
        <v>263.97214286168531</v>
      </c>
      <c r="R41" s="37">
        <f t="shared" si="32"/>
        <v>6192929.6842297586</v>
      </c>
      <c r="S41" s="251">
        <f t="shared" si="16"/>
        <v>146.00786455878122</v>
      </c>
      <c r="T41" s="250">
        <f t="shared" si="33"/>
        <v>17389319.168302599</v>
      </c>
      <c r="U41" s="282">
        <f t="shared" si="38"/>
        <v>409.98000742046656</v>
      </c>
      <c r="V41" s="280">
        <f t="shared" si="34"/>
        <v>18451364.171858028</v>
      </c>
      <c r="W41" s="518">
        <f t="shared" si="35"/>
        <v>1245330.5802164157</v>
      </c>
      <c r="X41" s="289">
        <f t="shared" si="19"/>
        <v>29.360588277010546</v>
      </c>
      <c r="Y41" s="527">
        <f t="shared" si="36"/>
        <v>3152325.5379446186</v>
      </c>
      <c r="Z41" s="268">
        <f t="shared" si="37"/>
        <v>18634649.748519015</v>
      </c>
      <c r="AA41" s="273">
        <f t="shared" si="20"/>
        <v>439.34059569747711</v>
      </c>
      <c r="AB41" s="274">
        <f t="shared" si="21"/>
        <v>757.59847739639042</v>
      </c>
      <c r="AC41" s="161"/>
      <c r="AD41" s="335">
        <f>PFI!Q43</f>
        <v>17799069.429060649</v>
      </c>
      <c r="AE41" s="342">
        <f t="shared" si="39"/>
        <v>835580.31945836544</v>
      </c>
      <c r="AF41" s="385">
        <f t="shared" si="23"/>
        <v>4.6945168835293538E-2</v>
      </c>
      <c r="AG41" s="125"/>
      <c r="AH41" s="125"/>
    </row>
    <row r="42" spans="1:34" ht="15">
      <c r="A42" s="30">
        <v>26</v>
      </c>
      <c r="B42" s="44" t="s">
        <v>28</v>
      </c>
      <c r="C42" s="37">
        <f>Vertetie_ienemumi!J31</f>
        <v>2000332.0821960205</v>
      </c>
      <c r="D42" s="97">
        <f>Iedzivotaju_skaits_struktura!C31</f>
        <v>3187</v>
      </c>
      <c r="E42" s="97">
        <f>Iedzivotaju_skaits_struktura!D31</f>
        <v>218</v>
      </c>
      <c r="F42" s="97">
        <f>Iedzivotaju_skaits_struktura!E31</f>
        <v>342</v>
      </c>
      <c r="G42" s="97">
        <f>Iedzivotaju_skaits_struktura!F31</f>
        <v>681</v>
      </c>
      <c r="H42" s="97">
        <f>PFI!H44</f>
        <v>299.63799999999998</v>
      </c>
      <c r="I42" s="37">
        <f t="shared" si="11"/>
        <v>627.65361851145917</v>
      </c>
      <c r="J42" s="37">
        <f t="shared" si="24"/>
        <v>5771.4297599999991</v>
      </c>
      <c r="K42" s="146">
        <f t="shared" si="12"/>
        <v>346.5921210823193</v>
      </c>
      <c r="L42" s="149">
        <f t="shared" si="28"/>
        <v>1200199.2493176123</v>
      </c>
      <c r="M42" s="128">
        <f t="shared" si="29"/>
        <v>-93.361450353822931</v>
      </c>
      <c r="N42" s="168">
        <f t="shared" si="13"/>
        <v>56.01687021229376</v>
      </c>
      <c r="O42" s="244">
        <f t="shared" si="30"/>
        <v>323297.4318052897</v>
      </c>
      <c r="P42" s="250">
        <f t="shared" si="15"/>
        <v>1523496.6811229018</v>
      </c>
      <c r="Q42" s="228">
        <f t="shared" si="31"/>
        <v>263.97214286168531</v>
      </c>
      <c r="R42" s="37">
        <f t="shared" si="32"/>
        <v>800132.83287840826</v>
      </c>
      <c r="S42" s="251">
        <f t="shared" si="16"/>
        <v>138.63684843292771</v>
      </c>
      <c r="T42" s="250">
        <f t="shared" si="33"/>
        <v>2323629.5140013099</v>
      </c>
      <c r="U42" s="282">
        <f t="shared" si="38"/>
        <v>402.60899129461296</v>
      </c>
      <c r="V42" s="280">
        <f t="shared" si="34"/>
        <v>2617036.9100524313</v>
      </c>
      <c r="W42" s="518">
        <f t="shared" si="35"/>
        <v>176630.63084593517</v>
      </c>
      <c r="X42" s="289">
        <f t="shared" si="19"/>
        <v>30.60431092311088</v>
      </c>
      <c r="Y42" s="527">
        <f t="shared" si="36"/>
        <v>499928.0626512249</v>
      </c>
      <c r="Z42" s="268">
        <f t="shared" si="37"/>
        <v>2500260.144847245</v>
      </c>
      <c r="AA42" s="273">
        <f t="shared" si="20"/>
        <v>433.21330221772382</v>
      </c>
      <c r="AB42" s="274">
        <f t="shared" si="21"/>
        <v>784.51840126992306</v>
      </c>
      <c r="AC42" s="161"/>
      <c r="AD42" s="335">
        <f>PFI!Q44</f>
        <v>2400449.0065336572</v>
      </c>
      <c r="AE42" s="342">
        <f t="shared" si="39"/>
        <v>99811.138313587755</v>
      </c>
      <c r="AF42" s="385">
        <f t="shared" si="23"/>
        <v>4.158019522260914E-2</v>
      </c>
      <c r="AG42" s="125"/>
      <c r="AH42" s="125"/>
    </row>
    <row r="43" spans="1:34" ht="15">
      <c r="A43" s="30">
        <v>27</v>
      </c>
      <c r="B43" s="44" t="s">
        <v>29</v>
      </c>
      <c r="C43" s="37">
        <f>Vertetie_ienemumi!J32</f>
        <v>3572711.9858606048</v>
      </c>
      <c r="D43" s="97">
        <f>Iedzivotaju_skaits_struktura!C32</f>
        <v>6254</v>
      </c>
      <c r="E43" s="97">
        <f>Iedzivotaju_skaits_struktura!D32</f>
        <v>416</v>
      </c>
      <c r="F43" s="97">
        <f>Iedzivotaju_skaits_struktura!E32</f>
        <v>700</v>
      </c>
      <c r="G43" s="97">
        <f>Iedzivotaju_skaits_struktura!F32</f>
        <v>1301</v>
      </c>
      <c r="H43" s="97">
        <f>PFI!H45</f>
        <v>496.214</v>
      </c>
      <c r="I43" s="37">
        <f t="shared" si="11"/>
        <v>571.26830602184282</v>
      </c>
      <c r="J43" s="37">
        <f t="shared" si="24"/>
        <v>11226.425279999998</v>
      </c>
      <c r="K43" s="146">
        <f t="shared" si="12"/>
        <v>318.24128311132404</v>
      </c>
      <c r="L43" s="149">
        <f t="shared" si="28"/>
        <v>2143627.1915163626</v>
      </c>
      <c r="M43" s="128">
        <f t="shared" si="29"/>
        <v>-121.71228832481819</v>
      </c>
      <c r="N43" s="168">
        <f t="shared" si="13"/>
        <v>73.027372994890911</v>
      </c>
      <c r="O43" s="244">
        <f t="shared" si="30"/>
        <v>819836.34632183251</v>
      </c>
      <c r="P43" s="250">
        <f t="shared" si="15"/>
        <v>2963463.537838195</v>
      </c>
      <c r="Q43" s="228">
        <f t="shared" si="31"/>
        <v>263.97214286168531</v>
      </c>
      <c r="R43" s="37">
        <f t="shared" si="32"/>
        <v>1429084.794344242</v>
      </c>
      <c r="S43" s="251">
        <f t="shared" si="16"/>
        <v>127.29651324452963</v>
      </c>
      <c r="T43" s="250">
        <f t="shared" si="33"/>
        <v>4392548.3321824372</v>
      </c>
      <c r="U43" s="282">
        <f t="shared" si="38"/>
        <v>391.26865610621496</v>
      </c>
      <c r="V43" s="280">
        <f t="shared" si="34"/>
        <v>5408866.2603010787</v>
      </c>
      <c r="W43" s="518">
        <f t="shared" si="35"/>
        <v>365058.45830777119</v>
      </c>
      <c r="X43" s="289">
        <f t="shared" si="19"/>
        <v>32.517782749431994</v>
      </c>
      <c r="Y43" s="527">
        <f t="shared" si="36"/>
        <v>1184894.8046296036</v>
      </c>
      <c r="Z43" s="268">
        <f t="shared" si="37"/>
        <v>4757606.7904902082</v>
      </c>
      <c r="AA43" s="273">
        <f t="shared" si="20"/>
        <v>423.78643885564696</v>
      </c>
      <c r="AB43" s="274">
        <f t="shared" si="21"/>
        <v>760.73021913818491</v>
      </c>
      <c r="AC43" s="161"/>
      <c r="AD43" s="335">
        <f>PFI!Q45</f>
        <v>4457700.5929129841</v>
      </c>
      <c r="AE43" s="342">
        <f t="shared" si="39"/>
        <v>299906.19757722411</v>
      </c>
      <c r="AF43" s="385">
        <f t="shared" si="23"/>
        <v>6.7278228164095566E-2</v>
      </c>
      <c r="AG43" s="125"/>
      <c r="AH43" s="125"/>
    </row>
    <row r="44" spans="1:34" ht="15">
      <c r="A44" s="30">
        <v>28</v>
      </c>
      <c r="B44" s="44" t="s">
        <v>30</v>
      </c>
      <c r="C44" s="37">
        <f>Vertetie_ienemumi!J33</f>
        <v>4593333.3795594629</v>
      </c>
      <c r="D44" s="97">
        <f>Iedzivotaju_skaits_struktura!C33</f>
        <v>7711</v>
      </c>
      <c r="E44" s="97">
        <f>Iedzivotaju_skaits_struktura!D33</f>
        <v>569</v>
      </c>
      <c r="F44" s="97">
        <f>Iedzivotaju_skaits_struktura!E33</f>
        <v>884</v>
      </c>
      <c r="G44" s="97">
        <f>Iedzivotaju_skaits_struktura!F33</f>
        <v>1535</v>
      </c>
      <c r="H44" s="97">
        <f>PFI!H46</f>
        <v>700.89</v>
      </c>
      <c r="I44" s="37">
        <f t="shared" si="11"/>
        <v>595.68582279334237</v>
      </c>
      <c r="J44" s="37">
        <f t="shared" si="24"/>
        <v>14125.552799999999</v>
      </c>
      <c r="K44" s="146">
        <f t="shared" si="12"/>
        <v>325.17901738751516</v>
      </c>
      <c r="L44" s="149">
        <f t="shared" si="28"/>
        <v>2756000.0277356775</v>
      </c>
      <c r="M44" s="128">
        <f t="shared" si="29"/>
        <v>-114.77455404862707</v>
      </c>
      <c r="N44" s="168">
        <f t="shared" si="13"/>
        <v>68.864732429176243</v>
      </c>
      <c r="O44" s="244">
        <f t="shared" si="30"/>
        <v>972752.41398620128</v>
      </c>
      <c r="P44" s="250">
        <f t="shared" si="15"/>
        <v>3728752.4417218789</v>
      </c>
      <c r="Q44" s="228">
        <f t="shared" si="31"/>
        <v>263.97214286168531</v>
      </c>
      <c r="R44" s="37">
        <f t="shared" si="32"/>
        <v>1837333.3518237853</v>
      </c>
      <c r="S44" s="251">
        <f t="shared" si="16"/>
        <v>130.07160695500608</v>
      </c>
      <c r="T44" s="250">
        <f t="shared" si="33"/>
        <v>5566085.7935456643</v>
      </c>
      <c r="U44" s="282">
        <f t="shared" si="38"/>
        <v>394.04374981669139</v>
      </c>
      <c r="V44" s="280">
        <f t="shared" si="34"/>
        <v>6707659.9980482906</v>
      </c>
      <c r="W44" s="518">
        <f t="shared" si="35"/>
        <v>452717.42725691147</v>
      </c>
      <c r="X44" s="289">
        <f t="shared" si="19"/>
        <v>32.049537010467404</v>
      </c>
      <c r="Y44" s="527">
        <f t="shared" si="36"/>
        <v>1425469.8412431127</v>
      </c>
      <c r="Z44" s="268">
        <f t="shared" si="37"/>
        <v>6018803.2208025753</v>
      </c>
      <c r="AA44" s="273">
        <f t="shared" si="20"/>
        <v>426.09328682715875</v>
      </c>
      <c r="AB44" s="274">
        <f t="shared" si="21"/>
        <v>780.54768782292513</v>
      </c>
      <c r="AC44" s="161"/>
      <c r="AD44" s="335">
        <f>PFI!Q46</f>
        <v>5778472.0965576088</v>
      </c>
      <c r="AE44" s="342">
        <f t="shared" si="39"/>
        <v>240331.12424496654</v>
      </c>
      <c r="AF44" s="385">
        <f t="shared" si="23"/>
        <v>4.1590773517473201E-2</v>
      </c>
      <c r="AG44" s="125"/>
      <c r="AH44" s="125"/>
    </row>
    <row r="45" spans="1:34" ht="15">
      <c r="A45" s="30">
        <v>29</v>
      </c>
      <c r="B45" s="44" t="s">
        <v>31</v>
      </c>
      <c r="C45" s="37">
        <f>Vertetie_ienemumi!J34</f>
        <v>10304404.82303554</v>
      </c>
      <c r="D45" s="97">
        <f>Iedzivotaju_skaits_struktura!C34</f>
        <v>9208</v>
      </c>
      <c r="E45" s="97">
        <f>Iedzivotaju_skaits_struktura!D34</f>
        <v>606</v>
      </c>
      <c r="F45" s="97">
        <f>Iedzivotaju_skaits_struktura!E34</f>
        <v>808</v>
      </c>
      <c r="G45" s="97">
        <f>Iedzivotaju_skaits_struktura!F34</f>
        <v>1904</v>
      </c>
      <c r="H45" s="97">
        <f>PFI!H47</f>
        <v>80.683000000000007</v>
      </c>
      <c r="I45" s="37">
        <f t="shared" si="11"/>
        <v>1119.0708973757103</v>
      </c>
      <c r="J45" s="37">
        <f t="shared" si="24"/>
        <v>14791.718160000002</v>
      </c>
      <c r="K45" s="146">
        <f t="shared" si="12"/>
        <v>696.63339387447729</v>
      </c>
      <c r="L45" s="149">
        <f t="shared" si="28"/>
        <v>6182642.8938213242</v>
      </c>
      <c r="M45" s="128">
        <f t="shared" si="29"/>
        <v>256.67982243833507</v>
      </c>
      <c r="N45" s="168">
        <f t="shared" si="13"/>
        <v>-154.00789346300104</v>
      </c>
      <c r="O45" s="244">
        <f t="shared" si="30"/>
        <v>-2278041.3545200182</v>
      </c>
      <c r="P45" s="250">
        <f t="shared" si="15"/>
        <v>3904601.539301306</v>
      </c>
      <c r="Q45" s="228">
        <f t="shared" si="31"/>
        <v>263.97214286168537</v>
      </c>
      <c r="R45" s="37">
        <f t="shared" si="32"/>
        <v>4121761.9292142163</v>
      </c>
      <c r="S45" s="251">
        <f t="shared" si="16"/>
        <v>278.65335754979094</v>
      </c>
      <c r="T45" s="250">
        <f t="shared" si="33"/>
        <v>8026363.4685155228</v>
      </c>
      <c r="U45" s="282">
        <f t="shared" si="38"/>
        <v>542.62550041147631</v>
      </c>
      <c r="V45" s="280">
        <f t="shared" si="34"/>
        <v>1529546.834389179</v>
      </c>
      <c r="W45" s="518">
        <f t="shared" si="35"/>
        <v>103233.09588367678</v>
      </c>
      <c r="X45" s="289">
        <f t="shared" si="19"/>
        <v>6.9791145806740253</v>
      </c>
      <c r="Y45" s="527">
        <f t="shared" si="36"/>
        <v>-2174808.2586363414</v>
      </c>
      <c r="Z45" s="268">
        <f t="shared" si="37"/>
        <v>8129596.5643991996</v>
      </c>
      <c r="AA45" s="273">
        <f t="shared" si="20"/>
        <v>549.60461499215035</v>
      </c>
      <c r="AB45" s="274">
        <f t="shared" si="21"/>
        <v>882.88407519539521</v>
      </c>
      <c r="AC45" s="161"/>
      <c r="AD45" s="335">
        <f>PFI!Q47</f>
        <v>7034922.1851483686</v>
      </c>
      <c r="AE45" s="342">
        <f t="shared" si="39"/>
        <v>1094674.379250831</v>
      </c>
      <c r="AF45" s="385">
        <f t="shared" si="23"/>
        <v>0.15560575517975606</v>
      </c>
      <c r="AG45" s="125"/>
      <c r="AH45" s="125"/>
    </row>
    <row r="46" spans="1:34" ht="15">
      <c r="A46" s="30">
        <v>30</v>
      </c>
      <c r="B46" s="44" t="s">
        <v>32</v>
      </c>
      <c r="C46" s="37">
        <f>Vertetie_ienemumi!J35</f>
        <v>12108301.677112261</v>
      </c>
      <c r="D46" s="97">
        <f>Iedzivotaju_skaits_struktura!C35</f>
        <v>18423</v>
      </c>
      <c r="E46" s="97">
        <f>Iedzivotaju_skaits_struktura!D35</f>
        <v>1397</v>
      </c>
      <c r="F46" s="97">
        <f>Iedzivotaju_skaits_struktura!E35</f>
        <v>1983</v>
      </c>
      <c r="G46" s="97">
        <f>Iedzivotaju_skaits_struktura!F35</f>
        <v>3870</v>
      </c>
      <c r="H46" s="97">
        <f>PFI!H48</f>
        <v>172.68299999999999</v>
      </c>
      <c r="I46" s="37">
        <f t="shared" si="11"/>
        <v>657.23832584879017</v>
      </c>
      <c r="J46" s="37">
        <f t="shared" si="24"/>
        <v>31282.838159999996</v>
      </c>
      <c r="K46" s="146">
        <f t="shared" si="12"/>
        <v>387.05892397559438</v>
      </c>
      <c r="L46" s="149">
        <f t="shared" si="28"/>
        <v>7264981.0062673567</v>
      </c>
      <c r="M46" s="128">
        <f t="shared" si="29"/>
        <v>-52.894647460547844</v>
      </c>
      <c r="N46" s="168">
        <f t="shared" si="13"/>
        <v>31.736788476328705</v>
      </c>
      <c r="O46" s="244">
        <f t="shared" si="30"/>
        <v>992816.81762314378</v>
      </c>
      <c r="P46" s="250">
        <f t="shared" si="15"/>
        <v>8257797.8238905007</v>
      </c>
      <c r="Q46" s="228">
        <f t="shared" si="31"/>
        <v>263.97214286168537</v>
      </c>
      <c r="R46" s="37">
        <f t="shared" si="32"/>
        <v>4843320.6708449041</v>
      </c>
      <c r="S46" s="251">
        <f t="shared" si="16"/>
        <v>154.82356959023775</v>
      </c>
      <c r="T46" s="250">
        <f t="shared" si="33"/>
        <v>13101118.494735405</v>
      </c>
      <c r="U46" s="282">
        <f t="shared" si="38"/>
        <v>418.79571245192307</v>
      </c>
      <c r="V46" s="280">
        <f t="shared" si="34"/>
        <v>12919189.41540874</v>
      </c>
      <c r="W46" s="518">
        <f t="shared" si="35"/>
        <v>871949.71064281126</v>
      </c>
      <c r="X46" s="289">
        <f t="shared" si="19"/>
        <v>27.87310109725707</v>
      </c>
      <c r="Y46" s="527">
        <f t="shared" si="36"/>
        <v>1864766.5282659549</v>
      </c>
      <c r="Z46" s="268">
        <f t="shared" si="37"/>
        <v>13973068.205378216</v>
      </c>
      <c r="AA46" s="273">
        <f t="shared" si="20"/>
        <v>446.66881354918013</v>
      </c>
      <c r="AB46" s="274">
        <f t="shared" si="21"/>
        <v>758.45780846649382</v>
      </c>
      <c r="AC46" s="161"/>
      <c r="AD46" s="335">
        <f>PFI!Q48</f>
        <v>13341485.88123899</v>
      </c>
      <c r="AE46" s="342">
        <f t="shared" si="39"/>
        <v>631582.32413922623</v>
      </c>
      <c r="AF46" s="385">
        <f t="shared" si="23"/>
        <v>4.7339728854892238E-2</v>
      </c>
      <c r="AG46" s="125"/>
      <c r="AH46" s="125"/>
    </row>
    <row r="47" spans="1:34" ht="15">
      <c r="A47" s="30">
        <v>31</v>
      </c>
      <c r="B47" s="44" t="s">
        <v>33</v>
      </c>
      <c r="C47" s="37">
        <f>Vertetie_ienemumi!J36</f>
        <v>1344797.8340668387</v>
      </c>
      <c r="D47" s="97">
        <f>Iedzivotaju_skaits_struktura!C36</f>
        <v>2601</v>
      </c>
      <c r="E47" s="97">
        <f>Iedzivotaju_skaits_struktura!D36</f>
        <v>116</v>
      </c>
      <c r="F47" s="97">
        <f>Iedzivotaju_skaits_struktura!E36</f>
        <v>263</v>
      </c>
      <c r="G47" s="97">
        <f>Iedzivotaju_skaits_struktura!F36</f>
        <v>590</v>
      </c>
      <c r="H47" s="97">
        <f>PFI!H49</f>
        <v>190.13499999999999</v>
      </c>
      <c r="I47" s="37">
        <f t="shared" si="11"/>
        <v>517.03107807260233</v>
      </c>
      <c r="J47" s="37">
        <f t="shared" si="24"/>
        <v>4455.4251999999997</v>
      </c>
      <c r="K47" s="146">
        <f t="shared" si="12"/>
        <v>301.83378099734205</v>
      </c>
      <c r="L47" s="149">
        <f t="shared" si="28"/>
        <v>806878.70044010319</v>
      </c>
      <c r="M47" s="128">
        <f t="shared" si="29"/>
        <v>-138.11979043880018</v>
      </c>
      <c r="N47" s="168">
        <f t="shared" si="13"/>
        <v>82.871874263280105</v>
      </c>
      <c r="O47" s="244">
        <f t="shared" si="30"/>
        <v>369229.43696384958</v>
      </c>
      <c r="P47" s="250">
        <f t="shared" si="15"/>
        <v>1176108.1374039529</v>
      </c>
      <c r="Q47" s="228">
        <f t="shared" si="31"/>
        <v>263.97214286168531</v>
      </c>
      <c r="R47" s="37">
        <f t="shared" si="32"/>
        <v>537919.13362673554</v>
      </c>
      <c r="S47" s="251">
        <f t="shared" si="16"/>
        <v>120.73351239893682</v>
      </c>
      <c r="T47" s="250">
        <f t="shared" si="33"/>
        <v>1714027.2710306884</v>
      </c>
      <c r="U47" s="282">
        <f t="shared" si="38"/>
        <v>384.70565526062217</v>
      </c>
      <c r="V47" s="280">
        <f t="shared" si="34"/>
        <v>2219716.1635465291</v>
      </c>
      <c r="W47" s="518">
        <f t="shared" si="35"/>
        <v>149814.41979673397</v>
      </c>
      <c r="X47" s="289">
        <f t="shared" si="19"/>
        <v>33.625167761032998</v>
      </c>
      <c r="Y47" s="527">
        <f t="shared" si="36"/>
        <v>519043.85676058359</v>
      </c>
      <c r="Z47" s="268">
        <f t="shared" si="37"/>
        <v>1863841.6908274223</v>
      </c>
      <c r="AA47" s="273">
        <f t="shared" si="20"/>
        <v>418.33082302165514</v>
      </c>
      <c r="AB47" s="274">
        <f t="shared" si="21"/>
        <v>716.58657855725573</v>
      </c>
      <c r="AC47" s="161"/>
      <c r="AD47" s="335">
        <f>PFI!Q49</f>
        <v>1809717.1658726158</v>
      </c>
      <c r="AE47" s="342">
        <f t="shared" si="39"/>
        <v>54124.524954806548</v>
      </c>
      <c r="AF47" s="385">
        <f t="shared" si="23"/>
        <v>2.9907725900753412E-2</v>
      </c>
      <c r="AG47" s="125"/>
      <c r="AH47" s="125"/>
    </row>
    <row r="48" spans="1:34" ht="15">
      <c r="A48" s="30">
        <v>32</v>
      </c>
      <c r="B48" s="44" t="s">
        <v>34</v>
      </c>
      <c r="C48" s="37">
        <f>Vertetie_ienemumi!J37</f>
        <v>1073203.0326882387</v>
      </c>
      <c r="D48" s="97">
        <f>Iedzivotaju_skaits_struktura!C37</f>
        <v>2765</v>
      </c>
      <c r="E48" s="97">
        <f>Iedzivotaju_skaits_struktura!D37</f>
        <v>144</v>
      </c>
      <c r="F48" s="97">
        <f>Iedzivotaju_skaits_struktura!E37</f>
        <v>246</v>
      </c>
      <c r="G48" s="97">
        <f>Iedzivotaju_skaits_struktura!F37</f>
        <v>573</v>
      </c>
      <c r="H48" s="97">
        <f>PFI!H50</f>
        <v>508.93900000000002</v>
      </c>
      <c r="I48" s="37">
        <f t="shared" si="11"/>
        <v>388.13852900117132</v>
      </c>
      <c r="J48" s="37">
        <f t="shared" si="24"/>
        <v>5101.5272800000002</v>
      </c>
      <c r="K48" s="146">
        <f t="shared" si="12"/>
        <v>210.36896869994561</v>
      </c>
      <c r="L48" s="149">
        <f t="shared" si="28"/>
        <v>643921.81961294322</v>
      </c>
      <c r="M48" s="128">
        <f t="shared" si="29"/>
        <v>-229.58460273619662</v>
      </c>
      <c r="N48" s="168">
        <f t="shared" si="13"/>
        <v>137.75076164171796</v>
      </c>
      <c r="O48" s="244">
        <f t="shared" si="30"/>
        <v>702739.26835600182</v>
      </c>
      <c r="P48" s="250">
        <f t="shared" si="15"/>
        <v>1346661.087968945</v>
      </c>
      <c r="Q48" s="228">
        <f t="shared" si="31"/>
        <v>263.97214286168531</v>
      </c>
      <c r="R48" s="37">
        <f t="shared" si="32"/>
        <v>429281.2130752955</v>
      </c>
      <c r="S48" s="251">
        <f t="shared" si="16"/>
        <v>84.147587479978242</v>
      </c>
      <c r="T48" s="250">
        <f t="shared" si="33"/>
        <v>1775942.3010442406</v>
      </c>
      <c r="U48" s="282">
        <f t="shared" si="38"/>
        <v>348.11973034166357</v>
      </c>
      <c r="V48" s="280">
        <f t="shared" si="34"/>
        <v>3008217.8379317983</v>
      </c>
      <c r="W48" s="518">
        <f t="shared" si="35"/>
        <v>203032.4495596218</v>
      </c>
      <c r="X48" s="289">
        <f t="shared" si="19"/>
        <v>39.798365943388973</v>
      </c>
      <c r="Y48" s="527">
        <f t="shared" si="36"/>
        <v>905771.71791562368</v>
      </c>
      <c r="Z48" s="268">
        <f t="shared" si="37"/>
        <v>1978974.7506038623</v>
      </c>
      <c r="AA48" s="273">
        <f t="shared" si="20"/>
        <v>387.91809628505257</v>
      </c>
      <c r="AB48" s="274">
        <f t="shared" si="21"/>
        <v>715.72323710808769</v>
      </c>
      <c r="AC48" s="161"/>
      <c r="AD48" s="335">
        <f>PFI!Q50</f>
        <v>1878986.1968505834</v>
      </c>
      <c r="AE48" s="342">
        <f t="shared" si="39"/>
        <v>99988.553753278917</v>
      </c>
      <c r="AF48" s="385">
        <f t="shared" si="23"/>
        <v>5.3214097006605066E-2</v>
      </c>
      <c r="AG48" s="125"/>
      <c r="AH48" s="125"/>
    </row>
    <row r="49" spans="1:34" ht="15">
      <c r="A49" s="30">
        <v>33</v>
      </c>
      <c r="B49" s="44" t="s">
        <v>35</v>
      </c>
      <c r="C49" s="37">
        <f>Vertetie_ienemumi!J38</f>
        <v>2894737.6327673066</v>
      </c>
      <c r="D49" s="97">
        <f>Iedzivotaju_skaits_struktura!C38</f>
        <v>7608</v>
      </c>
      <c r="E49" s="97">
        <f>Iedzivotaju_skaits_struktura!D38</f>
        <v>365</v>
      </c>
      <c r="F49" s="97">
        <f>Iedzivotaju_skaits_struktura!E38</f>
        <v>775</v>
      </c>
      <c r="G49" s="97">
        <f>Iedzivotaju_skaits_struktura!F38</f>
        <v>1695</v>
      </c>
      <c r="H49" s="97">
        <f>PFI!H51</f>
        <v>947.40300000000002</v>
      </c>
      <c r="I49" s="37">
        <f t="shared" si="11"/>
        <v>380.48601902830001</v>
      </c>
      <c r="J49" s="37">
        <f t="shared" si="24"/>
        <v>13682.95256</v>
      </c>
      <c r="K49" s="146">
        <f t="shared" si="12"/>
        <v>211.55796748354047</v>
      </c>
      <c r="L49" s="149">
        <f t="shared" si="28"/>
        <v>1736842.579660384</v>
      </c>
      <c r="M49" s="128">
        <f t="shared" si="29"/>
        <v>-228.39560395260176</v>
      </c>
      <c r="N49" s="168">
        <f t="shared" si="13"/>
        <v>137.03736237156104</v>
      </c>
      <c r="O49" s="244">
        <f t="shared" si="30"/>
        <v>1875075.7282775987</v>
      </c>
      <c r="P49" s="250">
        <f t="shared" si="15"/>
        <v>3611918.3079379825</v>
      </c>
      <c r="Q49" s="228">
        <f t="shared" si="31"/>
        <v>263.97214286168531</v>
      </c>
      <c r="R49" s="37">
        <f t="shared" si="32"/>
        <v>1157895.0531069227</v>
      </c>
      <c r="S49" s="251">
        <f t="shared" si="16"/>
        <v>84.623186993416184</v>
      </c>
      <c r="T49" s="250">
        <f t="shared" si="33"/>
        <v>4769813.3610449051</v>
      </c>
      <c r="U49" s="282">
        <f t="shared" si="38"/>
        <v>348.59532985510145</v>
      </c>
      <c r="V49" s="280">
        <f t="shared" si="34"/>
        <v>8052158.2838782398</v>
      </c>
      <c r="W49" s="518">
        <f t="shared" si="35"/>
        <v>543461.11508386862</v>
      </c>
      <c r="X49" s="289">
        <f t="shared" si="19"/>
        <v>39.718117321592807</v>
      </c>
      <c r="Y49" s="527">
        <f t="shared" si="36"/>
        <v>2418536.8433614671</v>
      </c>
      <c r="Z49" s="268">
        <f t="shared" si="37"/>
        <v>5313274.4761287738</v>
      </c>
      <c r="AA49" s="273">
        <f t="shared" si="20"/>
        <v>388.3134471766943</v>
      </c>
      <c r="AB49" s="274">
        <f t="shared" si="21"/>
        <v>698.37992588443399</v>
      </c>
      <c r="AC49" s="161"/>
      <c r="AD49" s="335">
        <f>PFI!Q51</f>
        <v>5088384.1093921205</v>
      </c>
      <c r="AE49" s="342">
        <f t="shared" si="39"/>
        <v>224890.36673665326</v>
      </c>
      <c r="AF49" s="385">
        <f t="shared" si="23"/>
        <v>4.4196814136250318E-2</v>
      </c>
      <c r="AG49" s="125"/>
      <c r="AH49" s="125"/>
    </row>
    <row r="50" spans="1:34" ht="15">
      <c r="A50" s="30">
        <v>34</v>
      </c>
      <c r="B50" s="44" t="s">
        <v>36</v>
      </c>
      <c r="C50" s="37">
        <f>Vertetie_ienemumi!J39</f>
        <v>8896864.5198705159</v>
      </c>
      <c r="D50" s="97">
        <f>Iedzivotaju_skaits_struktura!C39</f>
        <v>23236</v>
      </c>
      <c r="E50" s="97">
        <f>Iedzivotaju_skaits_struktura!D39</f>
        <v>1085</v>
      </c>
      <c r="F50" s="97">
        <f>Iedzivotaju_skaits_struktura!E39</f>
        <v>1985</v>
      </c>
      <c r="G50" s="97">
        <f>Iedzivotaju_skaits_struktura!F39</f>
        <v>5087</v>
      </c>
      <c r="H50" s="97">
        <f>PFI!H52</f>
        <v>1872.386</v>
      </c>
      <c r="I50" s="37">
        <f t="shared" si="11"/>
        <v>382.89139782537939</v>
      </c>
      <c r="J50" s="37">
        <f t="shared" si="24"/>
        <v>38856.406719999999</v>
      </c>
      <c r="K50" s="146">
        <f t="shared" si="12"/>
        <v>228.96776287065063</v>
      </c>
      <c r="L50" s="149">
        <f t="shared" si="28"/>
        <v>5338118.7119223094</v>
      </c>
      <c r="M50" s="128">
        <f t="shared" si="29"/>
        <v>-210.9858085654916</v>
      </c>
      <c r="N50" s="168">
        <f t="shared" si="13"/>
        <v>126.59148513929495</v>
      </c>
      <c r="O50" s="244">
        <f t="shared" si="30"/>
        <v>4918890.2338612806</v>
      </c>
      <c r="P50" s="250">
        <f t="shared" si="15"/>
        <v>10257008.945783589</v>
      </c>
      <c r="Q50" s="228">
        <f t="shared" si="31"/>
        <v>263.97214286168531</v>
      </c>
      <c r="R50" s="37">
        <f t="shared" si="32"/>
        <v>3558745.8079482066</v>
      </c>
      <c r="S50" s="251">
        <f t="shared" si="16"/>
        <v>91.587105148260264</v>
      </c>
      <c r="T50" s="250">
        <f t="shared" si="33"/>
        <v>13815754.753731795</v>
      </c>
      <c r="U50" s="282">
        <f t="shared" si="38"/>
        <v>355.55924800994558</v>
      </c>
      <c r="V50" s="280">
        <f t="shared" si="34"/>
        <v>22189776.919065129</v>
      </c>
      <c r="W50" s="518">
        <f t="shared" si="35"/>
        <v>1497645.7842417371</v>
      </c>
      <c r="X50" s="289">
        <f t="shared" si="19"/>
        <v>38.543084928923072</v>
      </c>
      <c r="Y50" s="527">
        <f t="shared" si="36"/>
        <v>6416536.0181030175</v>
      </c>
      <c r="Z50" s="268">
        <f t="shared" si="37"/>
        <v>15313400.537973532</v>
      </c>
      <c r="AA50" s="273">
        <f t="shared" si="20"/>
        <v>394.10233293886864</v>
      </c>
      <c r="AB50" s="274">
        <f t="shared" si="21"/>
        <v>659.03772327309059</v>
      </c>
      <c r="AC50" s="161"/>
      <c r="AD50" s="335">
        <f>PFI!Q52</f>
        <v>14621785.279557943</v>
      </c>
      <c r="AE50" s="342">
        <f t="shared" si="39"/>
        <v>691615.25841558911</v>
      </c>
      <c r="AF50" s="385">
        <f t="shared" si="23"/>
        <v>4.7300329282123021E-2</v>
      </c>
      <c r="AG50" s="125"/>
      <c r="AH50" s="125"/>
    </row>
    <row r="51" spans="1:34" ht="15">
      <c r="A51" s="30">
        <v>35</v>
      </c>
      <c r="B51" s="44" t="s">
        <v>37</v>
      </c>
      <c r="C51" s="37">
        <f>Vertetie_ienemumi!J40</f>
        <v>15252331.715791836</v>
      </c>
      <c r="D51" s="97">
        <f>Iedzivotaju_skaits_struktura!C40</f>
        <v>21324</v>
      </c>
      <c r="E51" s="97">
        <f>Iedzivotaju_skaits_struktura!D40</f>
        <v>1482</v>
      </c>
      <c r="F51" s="97">
        <f>Iedzivotaju_skaits_struktura!E40</f>
        <v>2363</v>
      </c>
      <c r="G51" s="97">
        <f>Iedzivotaju_skaits_struktura!F40</f>
        <v>4312</v>
      </c>
      <c r="H51" s="97">
        <f>PFI!H53</f>
        <v>887.54399999999998</v>
      </c>
      <c r="I51" s="37">
        <f t="shared" si="11"/>
        <v>715.26597804313622</v>
      </c>
      <c r="J51" s="37">
        <f t="shared" si="24"/>
        <v>37035.206879999998</v>
      </c>
      <c r="K51" s="146">
        <f t="shared" si="12"/>
        <v>411.83330675623966</v>
      </c>
      <c r="L51" s="149">
        <f t="shared" si="28"/>
        <v>9151399.0294751022</v>
      </c>
      <c r="M51" s="128">
        <f t="shared" si="29"/>
        <v>-28.120264679902562</v>
      </c>
      <c r="N51" s="168">
        <f t="shared" si="13"/>
        <v>16.872158807941535</v>
      </c>
      <c r="O51" s="244">
        <f t="shared" si="30"/>
        <v>624863.89196432894</v>
      </c>
      <c r="P51" s="250">
        <f t="shared" si="15"/>
        <v>9776262.9214394316</v>
      </c>
      <c r="Q51" s="228">
        <f t="shared" si="31"/>
        <v>263.97214286168537</v>
      </c>
      <c r="R51" s="37">
        <f t="shared" si="32"/>
        <v>6100932.6863167351</v>
      </c>
      <c r="S51" s="251">
        <f t="shared" si="16"/>
        <v>164.73332270249588</v>
      </c>
      <c r="T51" s="250">
        <f t="shared" si="33"/>
        <v>15877195.607756168</v>
      </c>
      <c r="U51" s="282">
        <f t="shared" si="38"/>
        <v>428.70546556418122</v>
      </c>
      <c r="V51" s="280">
        <f t="shared" si="34"/>
        <v>14377278.793271787</v>
      </c>
      <c r="W51" s="518">
        <f t="shared" si="35"/>
        <v>970359.95684623509</v>
      </c>
      <c r="X51" s="289">
        <f t="shared" si="19"/>
        <v>26.201013538019559</v>
      </c>
      <c r="Y51" s="527">
        <f t="shared" si="36"/>
        <v>1595223.848810564</v>
      </c>
      <c r="Z51" s="268">
        <f t="shared" si="37"/>
        <v>16847555.564602401</v>
      </c>
      <c r="AA51" s="273">
        <f t="shared" si="20"/>
        <v>454.90647910220076</v>
      </c>
      <c r="AB51" s="274">
        <f t="shared" si="21"/>
        <v>790.07482482659918</v>
      </c>
      <c r="AC51" s="161"/>
      <c r="AD51" s="335">
        <f>PFI!Q53</f>
        <v>16364339.360235257</v>
      </c>
      <c r="AE51" s="342">
        <f t="shared" si="39"/>
        <v>483216.20436714403</v>
      </c>
      <c r="AF51" s="385">
        <f t="shared" si="23"/>
        <v>2.9528610579987236E-2</v>
      </c>
      <c r="AG51" s="125"/>
      <c r="AH51" s="125"/>
    </row>
    <row r="52" spans="1:34" ht="15">
      <c r="A52" s="30">
        <v>36</v>
      </c>
      <c r="B52" s="44" t="s">
        <v>38</v>
      </c>
      <c r="C52" s="37">
        <f>Vertetie_ienemumi!J41</f>
        <v>2215392.1062990064</v>
      </c>
      <c r="D52" s="97">
        <f>Iedzivotaju_skaits_struktura!C41</f>
        <v>4071</v>
      </c>
      <c r="E52" s="97">
        <f>Iedzivotaju_skaits_struktura!D41</f>
        <v>272</v>
      </c>
      <c r="F52" s="97">
        <f>Iedzivotaju_skaits_struktura!E41</f>
        <v>417</v>
      </c>
      <c r="G52" s="97">
        <f>Iedzivotaju_skaits_struktura!F41</f>
        <v>899</v>
      </c>
      <c r="H52" s="97">
        <f>PFI!H54</f>
        <v>675.05399999999997</v>
      </c>
      <c r="I52" s="37">
        <f t="shared" si="11"/>
        <v>544.18867754826977</v>
      </c>
      <c r="J52" s="37">
        <f t="shared" si="24"/>
        <v>7758.24208</v>
      </c>
      <c r="K52" s="146">
        <f t="shared" si="12"/>
        <v>285.55336163202145</v>
      </c>
      <c r="L52" s="149">
        <f t="shared" si="28"/>
        <v>1329235.2637794039</v>
      </c>
      <c r="M52" s="128">
        <f t="shared" si="29"/>
        <v>-154.40020980412078</v>
      </c>
      <c r="N52" s="168">
        <f t="shared" si="13"/>
        <v>92.640125882472461</v>
      </c>
      <c r="O52" s="244">
        <f t="shared" si="30"/>
        <v>718724.522917895</v>
      </c>
      <c r="P52" s="250">
        <f t="shared" si="15"/>
        <v>2047959.7866972988</v>
      </c>
      <c r="Q52" s="228">
        <f t="shared" si="31"/>
        <v>263.97214286168531</v>
      </c>
      <c r="R52" s="37">
        <f t="shared" si="32"/>
        <v>886156.84251960262</v>
      </c>
      <c r="S52" s="251">
        <f t="shared" si="16"/>
        <v>114.2213446528086</v>
      </c>
      <c r="T52" s="250">
        <f t="shared" si="33"/>
        <v>2934116.6292169015</v>
      </c>
      <c r="U52" s="282">
        <f t="shared" si="38"/>
        <v>378.19348751449394</v>
      </c>
      <c r="V52" s="280">
        <f t="shared" si="34"/>
        <v>3991504.2615343151</v>
      </c>
      <c r="W52" s="518">
        <f t="shared" si="35"/>
        <v>269397.00889618706</v>
      </c>
      <c r="X52" s="289">
        <f t="shared" si="19"/>
        <v>34.723975627245068</v>
      </c>
      <c r="Y52" s="527">
        <f t="shared" si="36"/>
        <v>988121.53181408206</v>
      </c>
      <c r="Z52" s="268">
        <f t="shared" si="37"/>
        <v>3203513.6381130884</v>
      </c>
      <c r="AA52" s="273">
        <f t="shared" si="20"/>
        <v>412.91746314173901</v>
      </c>
      <c r="AB52" s="274">
        <f t="shared" si="21"/>
        <v>786.91074382537181</v>
      </c>
      <c r="AC52" s="161"/>
      <c r="AD52" s="335">
        <f>PFI!Q54</f>
        <v>3057700.0196593311</v>
      </c>
      <c r="AE52" s="342">
        <f t="shared" si="39"/>
        <v>145813.61845375737</v>
      </c>
      <c r="AF52" s="385">
        <f t="shared" si="23"/>
        <v>4.7687352427071339E-2</v>
      </c>
      <c r="AG52" s="125"/>
      <c r="AH52" s="125"/>
    </row>
    <row r="53" spans="1:34" ht="15">
      <c r="A53" s="30">
        <v>37</v>
      </c>
      <c r="B53" s="44" t="s">
        <v>39</v>
      </c>
      <c r="C53" s="37">
        <f>Vertetie_ienemumi!J42</f>
        <v>1646979.9660777415</v>
      </c>
      <c r="D53" s="97">
        <f>Iedzivotaju_skaits_struktura!C42</f>
        <v>2911</v>
      </c>
      <c r="E53" s="97">
        <f>Iedzivotaju_skaits_struktura!D42</f>
        <v>192</v>
      </c>
      <c r="F53" s="97">
        <f>Iedzivotaju_skaits_struktura!E42</f>
        <v>272</v>
      </c>
      <c r="G53" s="97">
        <f>Iedzivotaju_skaits_struktura!F42</f>
        <v>663</v>
      </c>
      <c r="H53" s="97">
        <f>PFI!H55</f>
        <v>320.01599999999996</v>
      </c>
      <c r="I53" s="37">
        <f t="shared" si="11"/>
        <v>565.77807147981503</v>
      </c>
      <c r="J53" s="37">
        <f t="shared" si="24"/>
        <v>5224.04432</v>
      </c>
      <c r="K53" s="146">
        <f t="shared" si="12"/>
        <v>315.2691411465172</v>
      </c>
      <c r="L53" s="149">
        <f t="shared" si="28"/>
        <v>988187.97964664479</v>
      </c>
      <c r="M53" s="128">
        <f t="shared" si="29"/>
        <v>-124.68443028962503</v>
      </c>
      <c r="N53" s="168">
        <f t="shared" si="13"/>
        <v>74.81065817377501</v>
      </c>
      <c r="O53" s="244">
        <f t="shared" si="30"/>
        <v>390814.19390817091</v>
      </c>
      <c r="P53" s="250">
        <f t="shared" si="15"/>
        <v>1379002.1735548158</v>
      </c>
      <c r="Q53" s="228">
        <f t="shared" si="31"/>
        <v>263.97214286168531</v>
      </c>
      <c r="R53" s="37">
        <f t="shared" si="32"/>
        <v>658791.98643109668</v>
      </c>
      <c r="S53" s="251">
        <f t="shared" si="16"/>
        <v>126.1076564586069</v>
      </c>
      <c r="T53" s="250">
        <f t="shared" si="33"/>
        <v>2037794.1599859125</v>
      </c>
      <c r="U53" s="282">
        <f t="shared" si="38"/>
        <v>390.07979932029224</v>
      </c>
      <c r="V53" s="280">
        <f t="shared" si="34"/>
        <v>2532459.3167975741</v>
      </c>
      <c r="W53" s="518">
        <f t="shared" si="35"/>
        <v>170922.26899797903</v>
      </c>
      <c r="X53" s="289">
        <f t="shared" si="19"/>
        <v>32.718380344441456</v>
      </c>
      <c r="Y53" s="527">
        <f t="shared" si="36"/>
        <v>561736.46290614991</v>
      </c>
      <c r="Z53" s="268">
        <f t="shared" si="37"/>
        <v>2208716.4289838914</v>
      </c>
      <c r="AA53" s="273">
        <f t="shared" si="20"/>
        <v>422.79817966473365</v>
      </c>
      <c r="AB53" s="274">
        <f t="shared" si="21"/>
        <v>758.74834386255282</v>
      </c>
      <c r="AC53" s="161"/>
      <c r="AD53" s="335">
        <f>PFI!Q55</f>
        <v>2104058.7025163551</v>
      </c>
      <c r="AE53" s="342">
        <f t="shared" si="39"/>
        <v>104657.7264675363</v>
      </c>
      <c r="AF53" s="385">
        <f t="shared" si="23"/>
        <v>4.9740877639188774E-2</v>
      </c>
      <c r="AG53" s="125"/>
      <c r="AH53" s="125"/>
    </row>
    <row r="54" spans="1:34" ht="15">
      <c r="A54" s="30">
        <v>38</v>
      </c>
      <c r="B54" s="44" t="s">
        <v>40</v>
      </c>
      <c r="C54" s="37">
        <f>Vertetie_ienemumi!J43</f>
        <v>5955980.9212874221</v>
      </c>
      <c r="D54" s="97">
        <f>Iedzivotaju_skaits_struktura!C43</f>
        <v>7441</v>
      </c>
      <c r="E54" s="97">
        <f>Iedzivotaju_skaits_struktura!D43</f>
        <v>423</v>
      </c>
      <c r="F54" s="97">
        <f>Iedzivotaju_skaits_struktura!E43</f>
        <v>757</v>
      </c>
      <c r="G54" s="97">
        <f>Iedzivotaju_skaits_struktura!F43</f>
        <v>1748</v>
      </c>
      <c r="H54" s="97">
        <f>PFI!H56</f>
        <v>395.84300000000002</v>
      </c>
      <c r="I54" s="37">
        <f t="shared" si="11"/>
        <v>800.42748572603443</v>
      </c>
      <c r="J54" s="37">
        <f t="shared" si="24"/>
        <v>12793.84136</v>
      </c>
      <c r="K54" s="146">
        <f t="shared" si="12"/>
        <v>465.53499873062532</v>
      </c>
      <c r="L54" s="149">
        <f t="shared" si="28"/>
        <v>3573588.5527724531</v>
      </c>
      <c r="M54" s="128">
        <f t="shared" si="29"/>
        <v>25.581427294483092</v>
      </c>
      <c r="N54" s="168">
        <f t="shared" si="13"/>
        <v>-15.348856376689854</v>
      </c>
      <c r="O54" s="244">
        <f t="shared" si="30"/>
        <v>-196370.83354079441</v>
      </c>
      <c r="P54" s="250">
        <f t="shared" si="15"/>
        <v>3377217.7192316586</v>
      </c>
      <c r="Q54" s="228">
        <f t="shared" si="31"/>
        <v>263.97214286168531</v>
      </c>
      <c r="R54" s="37">
        <f t="shared" si="32"/>
        <v>2382392.368514969</v>
      </c>
      <c r="S54" s="251">
        <f t="shared" si="16"/>
        <v>186.21399949225014</v>
      </c>
      <c r="T54" s="250">
        <f t="shared" si="33"/>
        <v>5759610.0877466276</v>
      </c>
      <c r="U54" s="282">
        <f t="shared" si="38"/>
        <v>450.18614235393545</v>
      </c>
      <c r="V54" s="280">
        <f t="shared" si="34"/>
        <v>4279591.3448488945</v>
      </c>
      <c r="W54" s="518">
        <f t="shared" si="35"/>
        <v>288840.7557799099</v>
      </c>
      <c r="X54" s="289">
        <f t="shared" si="19"/>
        <v>22.576546609603255</v>
      </c>
      <c r="Y54" s="527">
        <f t="shared" si="36"/>
        <v>92469.922239115491</v>
      </c>
      <c r="Z54" s="268">
        <f t="shared" si="37"/>
        <v>6048450.8435265375</v>
      </c>
      <c r="AA54" s="273">
        <f t="shared" si="20"/>
        <v>472.76268896353872</v>
      </c>
      <c r="AB54" s="274">
        <f t="shared" si="21"/>
        <v>812.8545684083507</v>
      </c>
      <c r="AC54" s="161"/>
      <c r="AD54" s="335">
        <f>PFI!Q56</f>
        <v>5745651.2801073985</v>
      </c>
      <c r="AE54" s="342">
        <f t="shared" si="39"/>
        <v>302799.56341913901</v>
      </c>
      <c r="AF54" s="385">
        <f t="shared" si="23"/>
        <v>5.2700651093722239E-2</v>
      </c>
      <c r="AG54" s="125"/>
      <c r="AH54" s="125"/>
    </row>
    <row r="55" spans="1:34" ht="15">
      <c r="A55" s="30">
        <v>39</v>
      </c>
      <c r="B55" s="44" t="s">
        <v>41</v>
      </c>
      <c r="C55" s="37">
        <f>Vertetie_ienemumi!J44</f>
        <v>1558467.3956792592</v>
      </c>
      <c r="D55" s="97">
        <f>Iedzivotaju_skaits_struktura!C44</f>
        <v>3052</v>
      </c>
      <c r="E55" s="97">
        <f>Iedzivotaju_skaits_struktura!D44</f>
        <v>159</v>
      </c>
      <c r="F55" s="97">
        <f>Iedzivotaju_skaits_struktura!E44</f>
        <v>282</v>
      </c>
      <c r="G55" s="97">
        <f>Iedzivotaju_skaits_struktura!F44</f>
        <v>742</v>
      </c>
      <c r="H55" s="97">
        <f>PFI!H57</f>
        <v>377.71800000000002</v>
      </c>
      <c r="I55" s="37">
        <f t="shared" si="11"/>
        <v>510.63807197878742</v>
      </c>
      <c r="J55" s="37">
        <f t="shared" si="24"/>
        <v>5466.5913600000003</v>
      </c>
      <c r="K55" s="146">
        <f t="shared" si="12"/>
        <v>285.08942649030547</v>
      </c>
      <c r="L55" s="149">
        <f t="shared" si="28"/>
        <v>935080.43740755552</v>
      </c>
      <c r="M55" s="128">
        <f t="shared" si="29"/>
        <v>-154.86414494583676</v>
      </c>
      <c r="N55" s="168">
        <f t="shared" si="13"/>
        <v>92.918486967502048</v>
      </c>
      <c r="O55" s="244">
        <f t="shared" si="30"/>
        <v>507947.39804081933</v>
      </c>
      <c r="P55" s="250">
        <f t="shared" si="15"/>
        <v>1443027.835448375</v>
      </c>
      <c r="Q55" s="228">
        <f t="shared" si="31"/>
        <v>263.97214286168537</v>
      </c>
      <c r="R55" s="37">
        <f t="shared" si="32"/>
        <v>623386.95827170368</v>
      </c>
      <c r="S55" s="251">
        <f t="shared" si="16"/>
        <v>114.03577059612219</v>
      </c>
      <c r="T55" s="250">
        <f t="shared" si="33"/>
        <v>2066414.7937200787</v>
      </c>
      <c r="U55" s="282">
        <f t="shared" si="38"/>
        <v>378.00791345780755</v>
      </c>
      <c r="V55" s="280">
        <f t="shared" si="34"/>
        <v>2815018.9826696133</v>
      </c>
      <c r="W55" s="518">
        <f t="shared" si="35"/>
        <v>189992.956095623</v>
      </c>
      <c r="X55" s="289">
        <f t="shared" si="19"/>
        <v>34.755287817164181</v>
      </c>
      <c r="Y55" s="527">
        <f t="shared" si="36"/>
        <v>697940.3541364423</v>
      </c>
      <c r="Z55" s="268">
        <f t="shared" si="37"/>
        <v>2256407.7498157015</v>
      </c>
      <c r="AA55" s="273">
        <f t="shared" si="20"/>
        <v>412.76320127497172</v>
      </c>
      <c r="AB55" s="274">
        <f t="shared" si="21"/>
        <v>739.32101894354571</v>
      </c>
      <c r="AC55" s="161"/>
      <c r="AD55" s="335">
        <f>PFI!Q57</f>
        <v>2159332.462647072</v>
      </c>
      <c r="AE55" s="342">
        <f t="shared" si="39"/>
        <v>97075.287168629467</v>
      </c>
      <c r="AF55" s="385">
        <f t="shared" si="23"/>
        <v>4.4956156056500607E-2</v>
      </c>
      <c r="AG55" s="125"/>
      <c r="AH55" s="125"/>
    </row>
    <row r="56" spans="1:34" ht="15">
      <c r="A56" s="30">
        <v>40</v>
      </c>
      <c r="B56" s="44" t="s">
        <v>42</v>
      </c>
      <c r="C56" s="37">
        <f>Vertetie_ienemumi!J45</f>
        <v>12963355.60127186</v>
      </c>
      <c r="D56" s="97">
        <f>Iedzivotaju_skaits_struktura!C45</f>
        <v>8879</v>
      </c>
      <c r="E56" s="97">
        <f>Iedzivotaju_skaits_struktura!D45</f>
        <v>791</v>
      </c>
      <c r="F56" s="97">
        <f>Iedzivotaju_skaits_struktura!E45</f>
        <v>1343</v>
      </c>
      <c r="G56" s="97">
        <f>Iedzivotaju_skaits_struktura!F45</f>
        <v>1167</v>
      </c>
      <c r="H56" s="97">
        <f>PFI!H58</f>
        <v>152.43700000000001</v>
      </c>
      <c r="I56" s="37">
        <f t="shared" si="11"/>
        <v>1460.0017570978557</v>
      </c>
      <c r="J56" s="37">
        <f t="shared" si="24"/>
        <v>16203.40424</v>
      </c>
      <c r="K56" s="148">
        <f t="shared" si="12"/>
        <v>800.03901706471652</v>
      </c>
      <c r="L56" s="149">
        <f t="shared" si="28"/>
        <v>7778013.3607631158</v>
      </c>
      <c r="M56" s="128">
        <f t="shared" si="29"/>
        <v>360.08544562857429</v>
      </c>
      <c r="N56" s="168">
        <f t="shared" si="13"/>
        <v>-216.05126737714457</v>
      </c>
      <c r="O56" s="244">
        <f t="shared" si="30"/>
        <v>-3500766.0218761978</v>
      </c>
      <c r="P56" s="250">
        <f t="shared" si="15"/>
        <v>4277247.3388869185</v>
      </c>
      <c r="Q56" s="228">
        <f t="shared" si="31"/>
        <v>263.97214286168537</v>
      </c>
      <c r="R56" s="37">
        <f t="shared" si="32"/>
        <v>5185342.2405087445</v>
      </c>
      <c r="S56" s="251">
        <f t="shared" si="16"/>
        <v>320.01560682588666</v>
      </c>
      <c r="T56" s="250">
        <f t="shared" si="33"/>
        <v>9462589.579395663</v>
      </c>
      <c r="U56" s="282">
        <f t="shared" si="38"/>
        <v>583.98774968757198</v>
      </c>
      <c r="V56" s="280">
        <f t="shared" si="34"/>
        <v>0</v>
      </c>
      <c r="W56" s="518">
        <f t="shared" si="35"/>
        <v>0</v>
      </c>
      <c r="X56" s="289">
        <f t="shared" si="19"/>
        <v>0</v>
      </c>
      <c r="Y56" s="527">
        <f t="shared" si="36"/>
        <v>-3500766.0218761978</v>
      </c>
      <c r="Z56" s="268">
        <f t="shared" si="37"/>
        <v>9462589.579395663</v>
      </c>
      <c r="AA56" s="273">
        <f t="shared" si="20"/>
        <v>583.98774968757198</v>
      </c>
      <c r="AB56" s="274">
        <f t="shared" si="21"/>
        <v>1065.7269489126775</v>
      </c>
      <c r="AC56" s="161"/>
      <c r="AD56" s="335">
        <f>PFI!Q58</f>
        <v>8989034.1827462986</v>
      </c>
      <c r="AE56" s="342">
        <f t="shared" si="39"/>
        <v>473555.39664936438</v>
      </c>
      <c r="AF56" s="385">
        <f t="shared" si="23"/>
        <v>5.2681454650413295E-2</v>
      </c>
      <c r="AG56" s="125"/>
      <c r="AH56" s="125"/>
    </row>
    <row r="57" spans="1:34" ht="15">
      <c r="A57" s="30">
        <v>41</v>
      </c>
      <c r="B57" s="44" t="s">
        <v>43</v>
      </c>
      <c r="C57" s="37">
        <f>Vertetie_ienemumi!J46</f>
        <v>5692142.3118756171</v>
      </c>
      <c r="D57" s="97">
        <f>Iedzivotaju_skaits_struktura!C46</f>
        <v>9178</v>
      </c>
      <c r="E57" s="97">
        <f>Iedzivotaju_skaits_struktura!D46</f>
        <v>636</v>
      </c>
      <c r="F57" s="97">
        <f>Iedzivotaju_skaits_struktura!E46</f>
        <v>1065</v>
      </c>
      <c r="G57" s="97">
        <f>Iedzivotaju_skaits_struktura!F46</f>
        <v>1973</v>
      </c>
      <c r="H57" s="97">
        <f>PFI!H59</f>
        <v>489.82800000000003</v>
      </c>
      <c r="I57" s="37">
        <f t="shared" si="11"/>
        <v>620.19419392848306</v>
      </c>
      <c r="J57" s="37">
        <f t="shared" si="24"/>
        <v>16342.698560000001</v>
      </c>
      <c r="K57" s="146">
        <f t="shared" si="12"/>
        <v>348.29880089739703</v>
      </c>
      <c r="L57" s="149">
        <f t="shared" si="28"/>
        <v>3415285.3871253701</v>
      </c>
      <c r="M57" s="128">
        <f t="shared" si="29"/>
        <v>-91.654770538745197</v>
      </c>
      <c r="N57" s="168">
        <f t="shared" si="13"/>
        <v>54.992862323247117</v>
      </c>
      <c r="O57" s="244">
        <f t="shared" si="30"/>
        <v>898731.7719004089</v>
      </c>
      <c r="P57" s="250">
        <f t="shared" si="15"/>
        <v>4314017.159025779</v>
      </c>
      <c r="Q57" s="228">
        <f t="shared" si="31"/>
        <v>263.97214286168531</v>
      </c>
      <c r="R57" s="37">
        <f t="shared" si="32"/>
        <v>2276856.924750247</v>
      </c>
      <c r="S57" s="251">
        <f t="shared" si="16"/>
        <v>139.31952035895881</v>
      </c>
      <c r="T57" s="250">
        <f t="shared" si="33"/>
        <v>6590874.083776026</v>
      </c>
      <c r="U57" s="282">
        <f t="shared" si="38"/>
        <v>403.29166322064412</v>
      </c>
      <c r="V57" s="280">
        <f t="shared" si="34"/>
        <v>7382654.1802517409</v>
      </c>
      <c r="W57" s="518">
        <f t="shared" si="35"/>
        <v>498274.54101483052</v>
      </c>
      <c r="X57" s="289">
        <f t="shared" si="19"/>
        <v>30.489122661443162</v>
      </c>
      <c r="Y57" s="527">
        <f t="shared" si="36"/>
        <v>1397006.3129152395</v>
      </c>
      <c r="Z57" s="268">
        <f t="shared" si="37"/>
        <v>7089148.6247908566</v>
      </c>
      <c r="AA57" s="273">
        <f t="shared" si="20"/>
        <v>433.78078588208729</v>
      </c>
      <c r="AB57" s="274">
        <f t="shared" si="21"/>
        <v>772.40669261177345</v>
      </c>
      <c r="AC57" s="161"/>
      <c r="AD57" s="335">
        <f>PFI!Q59</f>
        <v>6780490.6785910958</v>
      </c>
      <c r="AE57" s="342">
        <f t="shared" si="39"/>
        <v>308657.94619976077</v>
      </c>
      <c r="AF57" s="385">
        <f t="shared" si="23"/>
        <v>4.5521476369597469E-2</v>
      </c>
      <c r="AG57" s="125"/>
      <c r="AH57" s="125"/>
    </row>
    <row r="58" spans="1:34" ht="15">
      <c r="A58" s="30">
        <v>42</v>
      </c>
      <c r="B58" s="44" t="s">
        <v>44</v>
      </c>
      <c r="C58" s="37">
        <f>Vertetie_ienemumi!J47</f>
        <v>11753366.709494559</v>
      </c>
      <c r="D58" s="97">
        <f>Iedzivotaju_skaits_struktura!C47</f>
        <v>21957</v>
      </c>
      <c r="E58" s="97">
        <f>Iedzivotaju_skaits_struktura!D47</f>
        <v>1417</v>
      </c>
      <c r="F58" s="97">
        <f>Iedzivotaju_skaits_struktura!E47</f>
        <v>2275</v>
      </c>
      <c r="G58" s="97">
        <f>Iedzivotaju_skaits_struktura!F47</f>
        <v>4464</v>
      </c>
      <c r="H58" s="97">
        <f>PFI!H60</f>
        <v>1870.424</v>
      </c>
      <c r="I58" s="37">
        <f t="shared" si="11"/>
        <v>535.29019034907128</v>
      </c>
      <c r="J58" s="37">
        <f t="shared" si="24"/>
        <v>38835.684479999996</v>
      </c>
      <c r="K58" s="146">
        <f t="shared" si="12"/>
        <v>302.64348026484328</v>
      </c>
      <c r="L58" s="149">
        <f t="shared" ref="L58:L89" si="40">C58*$L$14</f>
        <v>7052020.0256967349</v>
      </c>
      <c r="M58" s="128">
        <f t="shared" ref="M58:M89" si="41">K58-$K$15</f>
        <v>-137.31009117129895</v>
      </c>
      <c r="N58" s="168">
        <f t="shared" si="13"/>
        <v>82.386054702779361</v>
      </c>
      <c r="O58" s="244">
        <f t="shared" ref="O58:O89" si="42">N58*J58</f>
        <v>3199518.8259891593</v>
      </c>
      <c r="P58" s="250">
        <f t="shared" si="15"/>
        <v>10251538.851685895</v>
      </c>
      <c r="Q58" s="228">
        <f t="shared" ref="Q58:Q89" si="43">P58/J58</f>
        <v>263.97214286168531</v>
      </c>
      <c r="R58" s="37">
        <f t="shared" ref="R58:R89" si="44">C58*$R$14</f>
        <v>4701346.6837978242</v>
      </c>
      <c r="S58" s="251">
        <f t="shared" si="16"/>
        <v>121.05739210593732</v>
      </c>
      <c r="T58" s="250">
        <f t="shared" ref="T58:T89" si="45">R58+P58</f>
        <v>14952885.535483718</v>
      </c>
      <c r="U58" s="282">
        <f t="shared" si="38"/>
        <v>385.02953496762262</v>
      </c>
      <c r="V58" s="280">
        <f t="shared" ref="V58:V89" si="46">($K$7-K58)*J58</f>
        <v>19316696.128920104</v>
      </c>
      <c r="W58" s="518">
        <f t="shared" ref="W58:W89" si="47">V58*$W$14</f>
        <v>1303734.0856770857</v>
      </c>
      <c r="X58" s="289">
        <f t="shared" si="19"/>
        <v>33.570519050552491</v>
      </c>
      <c r="Y58" s="527">
        <f t="shared" ref="Y58:Y89" si="48">O58+W58</f>
        <v>4503252.9116662452</v>
      </c>
      <c r="Z58" s="268">
        <f t="shared" ref="Z58:Z89" si="49">T58+W58</f>
        <v>16256619.621160803</v>
      </c>
      <c r="AA58" s="273">
        <f t="shared" si="20"/>
        <v>418.60005401817511</v>
      </c>
      <c r="AB58" s="274">
        <f t="shared" si="21"/>
        <v>740.3843704131167</v>
      </c>
      <c r="AC58" s="161"/>
      <c r="AD58" s="335">
        <f>PFI!Q60</f>
        <v>15494937.579436559</v>
      </c>
      <c r="AE58" s="342">
        <f t="shared" si="39"/>
        <v>761682.04172424413</v>
      </c>
      <c r="AF58" s="385">
        <f t="shared" si="23"/>
        <v>4.9156831889086039E-2</v>
      </c>
      <c r="AG58" s="125"/>
      <c r="AH58" s="125"/>
    </row>
    <row r="59" spans="1:34" ht="15">
      <c r="A59" s="30">
        <v>43</v>
      </c>
      <c r="B59" s="44" t="s">
        <v>45</v>
      </c>
      <c r="C59" s="37">
        <f>Vertetie_ienemumi!J48</f>
        <v>6178608.8966892678</v>
      </c>
      <c r="D59" s="97">
        <f>Iedzivotaju_skaits_struktura!C48</f>
        <v>9062</v>
      </c>
      <c r="E59" s="97">
        <f>Iedzivotaju_skaits_struktura!D48</f>
        <v>668</v>
      </c>
      <c r="F59" s="97">
        <f>Iedzivotaju_skaits_struktura!E48</f>
        <v>1129</v>
      </c>
      <c r="G59" s="97">
        <f>Iedzivotaju_skaits_struktura!F48</f>
        <v>1621</v>
      </c>
      <c r="H59" s="97">
        <f>PFI!H61</f>
        <v>311.37200000000001</v>
      </c>
      <c r="I59" s="37">
        <f t="shared" si="11"/>
        <v>681.81515081541249</v>
      </c>
      <c r="J59" s="37">
        <f t="shared" si="24"/>
        <v>15978.48544</v>
      </c>
      <c r="K59" s="146">
        <f t="shared" si="12"/>
        <v>386.68301322364056</v>
      </c>
      <c r="L59" s="149">
        <f t="shared" si="40"/>
        <v>3707165.3380135605</v>
      </c>
      <c r="M59" s="128">
        <f t="shared" si="41"/>
        <v>-53.270558212501669</v>
      </c>
      <c r="N59" s="168">
        <f t="shared" si="13"/>
        <v>31.962334927501001</v>
      </c>
      <c r="O59" s="244">
        <f t="shared" si="42"/>
        <v>510709.70326747821</v>
      </c>
      <c r="P59" s="250">
        <f t="shared" si="15"/>
        <v>4217875.0412810389</v>
      </c>
      <c r="Q59" s="228">
        <f t="shared" si="43"/>
        <v>263.97214286168531</v>
      </c>
      <c r="R59" s="37">
        <f t="shared" si="44"/>
        <v>2471443.5586757073</v>
      </c>
      <c r="S59" s="251">
        <f t="shared" si="16"/>
        <v>154.67320528945623</v>
      </c>
      <c r="T59" s="250">
        <f t="shared" si="45"/>
        <v>6689318.5999567462</v>
      </c>
      <c r="U59" s="282">
        <f t="shared" si="38"/>
        <v>418.64534815114155</v>
      </c>
      <c r="V59" s="280">
        <f t="shared" si="46"/>
        <v>6604802.8889112165</v>
      </c>
      <c r="W59" s="518">
        <f t="shared" si="47"/>
        <v>445775.33331697289</v>
      </c>
      <c r="X59" s="289">
        <f t="shared" si="19"/>
        <v>27.898472292063051</v>
      </c>
      <c r="Y59" s="527">
        <f t="shared" si="48"/>
        <v>956485.0365844511</v>
      </c>
      <c r="Z59" s="268">
        <f t="shared" si="49"/>
        <v>7135093.9332737187</v>
      </c>
      <c r="AA59" s="273">
        <f t="shared" si="20"/>
        <v>446.54382044320459</v>
      </c>
      <c r="AB59" s="274">
        <f t="shared" si="21"/>
        <v>787.36415065920528</v>
      </c>
      <c r="AC59" s="161"/>
      <c r="AD59" s="335">
        <f>PFI!Q61</f>
        <v>7097736.2821875513</v>
      </c>
      <c r="AE59" s="342">
        <f t="shared" si="39"/>
        <v>37357.651086167432</v>
      </c>
      <c r="AF59" s="385">
        <f t="shared" si="23"/>
        <v>5.263319120480725E-3</v>
      </c>
      <c r="AG59" s="125"/>
      <c r="AH59" s="125"/>
    </row>
    <row r="60" spans="1:34" ht="15">
      <c r="A60" s="30">
        <v>44</v>
      </c>
      <c r="B60" s="44" t="s">
        <v>46</v>
      </c>
      <c r="C60" s="37">
        <f>Vertetie_ienemumi!J49</f>
        <v>10488189.764756434</v>
      </c>
      <c r="D60" s="97">
        <f>Iedzivotaju_skaits_struktura!C49</f>
        <v>9988</v>
      </c>
      <c r="E60" s="97">
        <f>Iedzivotaju_skaits_struktura!D49</f>
        <v>1077</v>
      </c>
      <c r="F60" s="97">
        <f>Iedzivotaju_skaits_struktura!E49</f>
        <v>1445</v>
      </c>
      <c r="G60" s="97">
        <f>Iedzivotaju_skaits_struktura!F49</f>
        <v>1584</v>
      </c>
      <c r="H60" s="97">
        <f>PFI!H62</f>
        <v>130.71100000000001</v>
      </c>
      <c r="I60" s="37">
        <f t="shared" si="11"/>
        <v>1050.0790713612769</v>
      </c>
      <c r="J60" s="37">
        <f t="shared" si="24"/>
        <v>18589.720720000001</v>
      </c>
      <c r="K60" s="146">
        <f t="shared" si="12"/>
        <v>564.1929710903388</v>
      </c>
      <c r="L60" s="149">
        <f t="shared" si="40"/>
        <v>6292913.8588538598</v>
      </c>
      <c r="M60" s="128">
        <f t="shared" si="41"/>
        <v>124.23939965419657</v>
      </c>
      <c r="N60" s="168">
        <f t="shared" si="13"/>
        <v>-74.543639792517936</v>
      </c>
      <c r="O60" s="244">
        <f t="shared" si="42"/>
        <v>-1385745.4451951873</v>
      </c>
      <c r="P60" s="250">
        <f t="shared" si="15"/>
        <v>4907168.4136586729</v>
      </c>
      <c r="Q60" s="228">
        <f t="shared" si="43"/>
        <v>263.97214286168537</v>
      </c>
      <c r="R60" s="37">
        <f t="shared" si="44"/>
        <v>4195275.9059025738</v>
      </c>
      <c r="S60" s="251">
        <f t="shared" si="16"/>
        <v>225.67718843613557</v>
      </c>
      <c r="T60" s="250">
        <f t="shared" si="45"/>
        <v>9102444.3195612468</v>
      </c>
      <c r="U60" s="282">
        <f t="shared" si="38"/>
        <v>489.64933129782094</v>
      </c>
      <c r="V60" s="280">
        <f t="shared" si="46"/>
        <v>4384312.1275799619</v>
      </c>
      <c r="W60" s="518">
        <f t="shared" si="47"/>
        <v>295908.63390016847</v>
      </c>
      <c r="X60" s="289">
        <f t="shared" si="19"/>
        <v>15.91786333733412</v>
      </c>
      <c r="Y60" s="527">
        <f t="shared" si="48"/>
        <v>-1089836.811295019</v>
      </c>
      <c r="Z60" s="268">
        <f t="shared" si="49"/>
        <v>9398352.9534614161</v>
      </c>
      <c r="AA60" s="273">
        <f t="shared" si="20"/>
        <v>505.56719463515509</v>
      </c>
      <c r="AB60" s="274">
        <f t="shared" si="21"/>
        <v>940.96445268936884</v>
      </c>
      <c r="AC60" s="161"/>
      <c r="AD60" s="335">
        <f>PFI!Q62</f>
        <v>8879314.2510309108</v>
      </c>
      <c r="AE60" s="342">
        <f t="shared" si="39"/>
        <v>519038.70243050531</v>
      </c>
      <c r="AF60" s="385">
        <f t="shared" si="23"/>
        <v>5.8454818441665557E-2</v>
      </c>
      <c r="AG60" s="125"/>
      <c r="AH60" s="125"/>
    </row>
    <row r="61" spans="1:34" ht="15">
      <c r="A61" s="30">
        <v>45</v>
      </c>
      <c r="B61" s="44" t="s">
        <v>47</v>
      </c>
      <c r="C61" s="37">
        <f>Vertetie_ienemumi!J50</f>
        <v>5762288.4142192788</v>
      </c>
      <c r="D61" s="97">
        <f>Iedzivotaju_skaits_struktura!C50</f>
        <v>8111</v>
      </c>
      <c r="E61" s="97">
        <f>Iedzivotaju_skaits_struktura!D50</f>
        <v>653</v>
      </c>
      <c r="F61" s="97">
        <f>Iedzivotaju_skaits_struktura!E50</f>
        <v>930</v>
      </c>
      <c r="G61" s="97">
        <f>Iedzivotaju_skaits_struktura!F50</f>
        <v>1514</v>
      </c>
      <c r="H61" s="97">
        <f>PFI!H63</f>
        <v>111.664</v>
      </c>
      <c r="I61" s="37">
        <f t="shared" si="11"/>
        <v>710.42885146335584</v>
      </c>
      <c r="J61" s="37">
        <f t="shared" si="24"/>
        <v>13960.90928</v>
      </c>
      <c r="K61" s="146">
        <f t="shared" si="12"/>
        <v>412.74449240023131</v>
      </c>
      <c r="L61" s="149">
        <f t="shared" si="40"/>
        <v>3457373.0485315672</v>
      </c>
      <c r="M61" s="128">
        <f t="shared" si="41"/>
        <v>-27.209079035910918</v>
      </c>
      <c r="N61" s="168">
        <f t="shared" si="13"/>
        <v>16.325447421546549</v>
      </c>
      <c r="O61" s="244">
        <f t="shared" si="42"/>
        <v>227918.09040762129</v>
      </c>
      <c r="P61" s="250">
        <f t="shared" si="15"/>
        <v>3685291.1389391883</v>
      </c>
      <c r="Q61" s="228">
        <f t="shared" si="43"/>
        <v>263.97214286168531</v>
      </c>
      <c r="R61" s="37">
        <f t="shared" si="44"/>
        <v>2304915.3656877116</v>
      </c>
      <c r="S61" s="251">
        <f t="shared" si="16"/>
        <v>165.09779696009252</v>
      </c>
      <c r="T61" s="250">
        <f t="shared" si="45"/>
        <v>5990206.5046269</v>
      </c>
      <c r="U61" s="282">
        <f t="shared" si="38"/>
        <v>429.06993982177784</v>
      </c>
      <c r="V61" s="280">
        <f t="shared" si="46"/>
        <v>5406983.7234816002</v>
      </c>
      <c r="W61" s="518">
        <f t="shared" si="47"/>
        <v>364931.40099927929</v>
      </c>
      <c r="X61" s="289">
        <f t="shared" si="19"/>
        <v>26.139515247912225</v>
      </c>
      <c r="Y61" s="527">
        <f t="shared" si="48"/>
        <v>592849.49140690058</v>
      </c>
      <c r="Z61" s="268">
        <f t="shared" si="49"/>
        <v>6355137.9056261797</v>
      </c>
      <c r="AA61" s="273">
        <f t="shared" si="20"/>
        <v>455.20945506969014</v>
      </c>
      <c r="AB61" s="274">
        <f t="shared" si="21"/>
        <v>783.5208859112538</v>
      </c>
      <c r="AC61" s="161"/>
      <c r="AD61" s="335">
        <f>PFI!Q63</f>
        <v>6114124.4994351538</v>
      </c>
      <c r="AE61" s="342">
        <f t="shared" si="39"/>
        <v>241013.40619102586</v>
      </c>
      <c r="AF61" s="385">
        <f t="shared" si="23"/>
        <v>3.9419119812377224E-2</v>
      </c>
      <c r="AG61" s="125"/>
      <c r="AH61" s="125"/>
    </row>
    <row r="62" spans="1:34" ht="15">
      <c r="A62" s="30">
        <v>46</v>
      </c>
      <c r="B62" s="44" t="s">
        <v>48</v>
      </c>
      <c r="C62" s="37">
        <f>Vertetie_ienemumi!J51</f>
        <v>3316386.981843391</v>
      </c>
      <c r="D62" s="97">
        <f>Iedzivotaju_skaits_struktura!C51</f>
        <v>7514</v>
      </c>
      <c r="E62" s="97">
        <f>Iedzivotaju_skaits_struktura!D51</f>
        <v>385</v>
      </c>
      <c r="F62" s="97">
        <f>Iedzivotaju_skaits_struktura!E51</f>
        <v>675</v>
      </c>
      <c r="G62" s="97">
        <f>Iedzivotaju_skaits_struktura!F51</f>
        <v>1748</v>
      </c>
      <c r="H62" s="97">
        <f>PFI!H64</f>
        <v>646.21300000000008</v>
      </c>
      <c r="I62" s="37">
        <f t="shared" si="11"/>
        <v>441.36105693949838</v>
      </c>
      <c r="J62" s="37">
        <f t="shared" si="24"/>
        <v>12891.163759999999</v>
      </c>
      <c r="K62" s="146">
        <f t="shared" si="12"/>
        <v>257.26048040238311</v>
      </c>
      <c r="L62" s="149">
        <f t="shared" si="40"/>
        <v>1989832.1891060346</v>
      </c>
      <c r="M62" s="128">
        <f t="shared" si="41"/>
        <v>-182.69309103375912</v>
      </c>
      <c r="N62" s="168">
        <f t="shared" si="13"/>
        <v>109.61585462025546</v>
      </c>
      <c r="O62" s="244">
        <f t="shared" si="42"/>
        <v>1413075.9326020656</v>
      </c>
      <c r="P62" s="250">
        <f t="shared" si="15"/>
        <v>3402908.1217081002</v>
      </c>
      <c r="Q62" s="228">
        <f t="shared" si="43"/>
        <v>263.97214286168531</v>
      </c>
      <c r="R62" s="37">
        <f t="shared" si="44"/>
        <v>1326554.7927373564</v>
      </c>
      <c r="S62" s="251">
        <f t="shared" si="16"/>
        <v>102.90419216095323</v>
      </c>
      <c r="T62" s="250">
        <f t="shared" si="45"/>
        <v>4729462.9144454561</v>
      </c>
      <c r="U62" s="282">
        <f t="shared" si="38"/>
        <v>366.8763350226385</v>
      </c>
      <c r="V62" s="280">
        <f t="shared" si="46"/>
        <v>6997047.0015273038</v>
      </c>
      <c r="W62" s="518">
        <f t="shared" si="47"/>
        <v>472248.9091350516</v>
      </c>
      <c r="X62" s="289">
        <f t="shared" si="19"/>
        <v>36.633535802282886</v>
      </c>
      <c r="Y62" s="527">
        <f t="shared" si="48"/>
        <v>1885324.8417371172</v>
      </c>
      <c r="Z62" s="268">
        <f t="shared" si="49"/>
        <v>5201711.8235805081</v>
      </c>
      <c r="AA62" s="273">
        <f t="shared" si="20"/>
        <v>403.50987082492145</v>
      </c>
      <c r="AB62" s="274">
        <f t="shared" si="21"/>
        <v>692.26934037536705</v>
      </c>
      <c r="AC62" s="161"/>
      <c r="AD62" s="335">
        <f>PFI!Q64</f>
        <v>5016663.2499442985</v>
      </c>
      <c r="AE62" s="342">
        <f t="shared" si="39"/>
        <v>185048.57363620959</v>
      </c>
      <c r="AF62" s="385">
        <f t="shared" si="23"/>
        <v>3.6886783986998628E-2</v>
      </c>
      <c r="AG62" s="125"/>
      <c r="AH62" s="125"/>
    </row>
    <row r="63" spans="1:34" ht="15">
      <c r="A63" s="30">
        <v>47</v>
      </c>
      <c r="B63" s="44" t="s">
        <v>49</v>
      </c>
      <c r="C63" s="37">
        <f>Vertetie_ienemumi!J52</f>
        <v>2989500.8274300145</v>
      </c>
      <c r="D63" s="97">
        <f>Iedzivotaju_skaits_struktura!C52</f>
        <v>5744</v>
      </c>
      <c r="E63" s="97">
        <f>Iedzivotaju_skaits_struktura!D52</f>
        <v>340</v>
      </c>
      <c r="F63" s="97">
        <f>Iedzivotaju_skaits_struktura!E52</f>
        <v>594</v>
      </c>
      <c r="G63" s="97">
        <f>Iedzivotaju_skaits_struktura!F52</f>
        <v>1213</v>
      </c>
      <c r="H63" s="97">
        <f>PFI!H65</f>
        <v>683.77499999999998</v>
      </c>
      <c r="I63" s="37">
        <f t="shared" si="11"/>
        <v>520.45627218489108</v>
      </c>
      <c r="J63" s="37">
        <f t="shared" si="24"/>
        <v>10412.998000000001</v>
      </c>
      <c r="K63" s="146">
        <f t="shared" si="12"/>
        <v>287.09319135853229</v>
      </c>
      <c r="L63" s="149">
        <f t="shared" si="40"/>
        <v>1793700.4964580087</v>
      </c>
      <c r="M63" s="128">
        <f t="shared" si="41"/>
        <v>-152.86038007760993</v>
      </c>
      <c r="N63" s="168">
        <f t="shared" si="13"/>
        <v>91.716228046565959</v>
      </c>
      <c r="O63" s="244">
        <f t="shared" si="42"/>
        <v>955040.89921643538</v>
      </c>
      <c r="P63" s="250">
        <f t="shared" si="15"/>
        <v>2748741.3956744438</v>
      </c>
      <c r="Q63" s="228">
        <f t="shared" si="43"/>
        <v>263.97214286168531</v>
      </c>
      <c r="R63" s="37">
        <f t="shared" si="44"/>
        <v>1195800.3309720058</v>
      </c>
      <c r="S63" s="251">
        <f t="shared" si="16"/>
        <v>114.83727654341293</v>
      </c>
      <c r="T63" s="250">
        <f t="shared" si="45"/>
        <v>3944541.7266464494</v>
      </c>
      <c r="U63" s="282">
        <f t="shared" si="38"/>
        <v>378.8094194050982</v>
      </c>
      <c r="V63" s="280">
        <f t="shared" si="46"/>
        <v>5341303.8571868455</v>
      </c>
      <c r="W63" s="518">
        <f t="shared" si="47"/>
        <v>360498.4959175979</v>
      </c>
      <c r="X63" s="289">
        <f t="shared" si="19"/>
        <v>34.620048512215007</v>
      </c>
      <c r="Y63" s="527">
        <f t="shared" si="48"/>
        <v>1315539.3951340332</v>
      </c>
      <c r="Z63" s="268">
        <f t="shared" si="49"/>
        <v>4305040.2225640472</v>
      </c>
      <c r="AA63" s="273">
        <f t="shared" si="20"/>
        <v>413.42946791731322</v>
      </c>
      <c r="AB63" s="274">
        <f t="shared" si="21"/>
        <v>749.48471841296089</v>
      </c>
      <c r="AC63" s="161"/>
      <c r="AD63" s="335">
        <f>PFI!Q65</f>
        <v>4125364.6912787259</v>
      </c>
      <c r="AE63" s="342">
        <f t="shared" si="39"/>
        <v>179675.53128532134</v>
      </c>
      <c r="AF63" s="385">
        <f t="shared" si="23"/>
        <v>4.3553853957485567E-2</v>
      </c>
      <c r="AG63" s="125"/>
      <c r="AH63" s="125"/>
    </row>
    <row r="64" spans="1:34" ht="15">
      <c r="A64" s="30">
        <v>48</v>
      </c>
      <c r="B64" s="44" t="s">
        <v>50</v>
      </c>
      <c r="C64" s="37">
        <f>Vertetie_ienemumi!J53</f>
        <v>1218883.7921635709</v>
      </c>
      <c r="D64" s="97">
        <f>Iedzivotaju_skaits_struktura!C53</f>
        <v>2293</v>
      </c>
      <c r="E64" s="97">
        <f>Iedzivotaju_skaits_struktura!D53</f>
        <v>141</v>
      </c>
      <c r="F64" s="97">
        <f>Iedzivotaju_skaits_struktura!E53</f>
        <v>239</v>
      </c>
      <c r="G64" s="97">
        <f>Iedzivotaju_skaits_struktura!F53</f>
        <v>513</v>
      </c>
      <c r="H64" s="97">
        <f>PFI!H66</f>
        <v>249.79400000000001</v>
      </c>
      <c r="I64" s="37">
        <f t="shared" si="11"/>
        <v>531.56728833997863</v>
      </c>
      <c r="J64" s="37">
        <f t="shared" si="24"/>
        <v>4161.38688</v>
      </c>
      <c r="K64" s="146">
        <f t="shared" si="12"/>
        <v>292.90326213638923</v>
      </c>
      <c r="L64" s="149">
        <f t="shared" si="40"/>
        <v>731330.27529814246</v>
      </c>
      <c r="M64" s="128">
        <f t="shared" si="41"/>
        <v>-147.050309299753</v>
      </c>
      <c r="N64" s="168">
        <f t="shared" si="13"/>
        <v>88.230185579851792</v>
      </c>
      <c r="O64" s="244">
        <f t="shared" si="42"/>
        <v>367159.93669196044</v>
      </c>
      <c r="P64" s="250">
        <f t="shared" si="15"/>
        <v>1098490.2119901029</v>
      </c>
      <c r="Q64" s="228">
        <f t="shared" si="43"/>
        <v>263.97214286168531</v>
      </c>
      <c r="R64" s="37">
        <f t="shared" si="44"/>
        <v>487553.51686542836</v>
      </c>
      <c r="S64" s="251">
        <f t="shared" si="16"/>
        <v>117.16130485455569</v>
      </c>
      <c r="T64" s="250">
        <f t="shared" si="45"/>
        <v>1586043.7288555312</v>
      </c>
      <c r="U64" s="282">
        <f t="shared" si="38"/>
        <v>381.13344771624099</v>
      </c>
      <c r="V64" s="280">
        <f t="shared" si="46"/>
        <v>2110388.0769376364</v>
      </c>
      <c r="W64" s="518">
        <f t="shared" si="47"/>
        <v>142435.58274910483</v>
      </c>
      <c r="X64" s="289">
        <f t="shared" si="19"/>
        <v>34.227911717043916</v>
      </c>
      <c r="Y64" s="527">
        <f t="shared" si="48"/>
        <v>509595.51944106526</v>
      </c>
      <c r="Z64" s="268">
        <f t="shared" si="49"/>
        <v>1728479.311604636</v>
      </c>
      <c r="AA64" s="273">
        <f t="shared" si="20"/>
        <v>415.36135943328492</v>
      </c>
      <c r="AB64" s="274">
        <f t="shared" si="21"/>
        <v>753.80693920830174</v>
      </c>
      <c r="AC64" s="161"/>
      <c r="AD64" s="335">
        <f>PFI!Q66</f>
        <v>1643883.4694223972</v>
      </c>
      <c r="AE64" s="342">
        <f t="shared" si="39"/>
        <v>84595.842182238819</v>
      </c>
      <c r="AF64" s="385">
        <f t="shared" si="23"/>
        <v>5.1460972602858979E-2</v>
      </c>
      <c r="AG64" s="125"/>
      <c r="AH64" s="125"/>
    </row>
    <row r="65" spans="1:34" ht="15">
      <c r="A65" s="30">
        <v>49</v>
      </c>
      <c r="B65" s="44" t="s">
        <v>51</v>
      </c>
      <c r="C65" s="37">
        <f>Vertetie_ienemumi!J54</f>
        <v>1614037.8392906273</v>
      </c>
      <c r="D65" s="97">
        <f>Iedzivotaju_skaits_struktura!C54</f>
        <v>2418</v>
      </c>
      <c r="E65" s="97">
        <f>Iedzivotaju_skaits_struktura!D54</f>
        <v>169</v>
      </c>
      <c r="F65" s="97">
        <f>Iedzivotaju_skaits_struktura!E54</f>
        <v>257</v>
      </c>
      <c r="G65" s="97">
        <f>Iedzivotaju_skaits_struktura!F54</f>
        <v>478</v>
      </c>
      <c r="H65" s="97">
        <f>PFI!H67</f>
        <v>209.23699999999999</v>
      </c>
      <c r="I65" s="37">
        <f t="shared" si="11"/>
        <v>667.50944552962255</v>
      </c>
      <c r="J65" s="37">
        <f t="shared" si="24"/>
        <v>4323.0402399999994</v>
      </c>
      <c r="K65" s="146">
        <f t="shared" si="12"/>
        <v>373.35711667829111</v>
      </c>
      <c r="L65" s="149">
        <f t="shared" si="40"/>
        <v>968422.7035743763</v>
      </c>
      <c r="M65" s="128">
        <f t="shared" si="41"/>
        <v>-66.59645475785112</v>
      </c>
      <c r="N65" s="168">
        <f t="shared" si="13"/>
        <v>39.957872854710672</v>
      </c>
      <c r="O65" s="244">
        <f t="shared" si="42"/>
        <v>172739.49225571789</v>
      </c>
      <c r="P65" s="250">
        <f t="shared" si="15"/>
        <v>1141162.1958300942</v>
      </c>
      <c r="Q65" s="228">
        <f t="shared" si="43"/>
        <v>263.97214286168531</v>
      </c>
      <c r="R65" s="37">
        <f t="shared" si="44"/>
        <v>645615.13571625098</v>
      </c>
      <c r="S65" s="251">
        <f t="shared" si="16"/>
        <v>149.34284667131647</v>
      </c>
      <c r="T65" s="250">
        <f t="shared" si="45"/>
        <v>1786777.3315463453</v>
      </c>
      <c r="U65" s="282">
        <f t="shared" si="38"/>
        <v>413.31498953300178</v>
      </c>
      <c r="V65" s="280">
        <f t="shared" si="46"/>
        <v>1844563.0250501884</v>
      </c>
      <c r="W65" s="518">
        <f t="shared" si="47"/>
        <v>124494.35829438643</v>
      </c>
      <c r="X65" s="289">
        <f t="shared" si="19"/>
        <v>28.797871725197368</v>
      </c>
      <c r="Y65" s="527">
        <f t="shared" si="48"/>
        <v>297233.85055010434</v>
      </c>
      <c r="Z65" s="268">
        <f t="shared" si="49"/>
        <v>1911271.6898407317</v>
      </c>
      <c r="AA65" s="273">
        <f t="shared" si="20"/>
        <v>442.11286125819913</v>
      </c>
      <c r="AB65" s="274">
        <f t="shared" si="21"/>
        <v>790.43494203504201</v>
      </c>
      <c r="AC65" s="161"/>
      <c r="AD65" s="335">
        <f>PFI!Q67</f>
        <v>1847035.7574162816</v>
      </c>
      <c r="AE65" s="342">
        <f t="shared" si="39"/>
        <v>64235.93242445006</v>
      </c>
      <c r="AF65" s="385">
        <f t="shared" si="23"/>
        <v>3.4777849950401674E-2</v>
      </c>
      <c r="AG65" s="125"/>
      <c r="AH65" s="125"/>
    </row>
    <row r="66" spans="1:34" ht="15">
      <c r="A66" s="30">
        <v>50</v>
      </c>
      <c r="B66" s="44" t="s">
        <v>52</v>
      </c>
      <c r="C66" s="37">
        <f>Vertetie_ienemumi!J55</f>
        <v>2284669.8254048708</v>
      </c>
      <c r="D66" s="97">
        <f>Iedzivotaju_skaits_struktura!C55</f>
        <v>4744</v>
      </c>
      <c r="E66" s="97">
        <f>Iedzivotaju_skaits_struktura!D55</f>
        <v>274</v>
      </c>
      <c r="F66" s="97">
        <f>Iedzivotaju_skaits_struktura!E55</f>
        <v>419</v>
      </c>
      <c r="G66" s="97">
        <f>Iedzivotaju_skaits_struktura!F55</f>
        <v>1034</v>
      </c>
      <c r="H66" s="97">
        <f>PFI!H68</f>
        <v>904.05600000000004</v>
      </c>
      <c r="I66" s="37">
        <f t="shared" si="11"/>
        <v>481.59144717640618</v>
      </c>
      <c r="J66" s="37">
        <f t="shared" si="24"/>
        <v>8890.4251199999999</v>
      </c>
      <c r="K66" s="146">
        <f t="shared" si="12"/>
        <v>256.98094236970201</v>
      </c>
      <c r="L66" s="149">
        <f t="shared" si="40"/>
        <v>1370801.8952429225</v>
      </c>
      <c r="M66" s="128">
        <f t="shared" si="41"/>
        <v>-182.97262906644022</v>
      </c>
      <c r="N66" s="168">
        <f t="shared" si="13"/>
        <v>109.78357743986413</v>
      </c>
      <c r="O66" s="244">
        <f t="shared" si="42"/>
        <v>976022.67463483335</v>
      </c>
      <c r="P66" s="250">
        <f t="shared" si="15"/>
        <v>2346824.5698777558</v>
      </c>
      <c r="Q66" s="228">
        <f t="shared" si="43"/>
        <v>263.97214286168531</v>
      </c>
      <c r="R66" s="37">
        <f t="shared" si="44"/>
        <v>913867.93016194832</v>
      </c>
      <c r="S66" s="251">
        <f t="shared" si="16"/>
        <v>102.7923769478808</v>
      </c>
      <c r="T66" s="250">
        <f t="shared" si="45"/>
        <v>3260692.5000397041</v>
      </c>
      <c r="U66" s="282">
        <f t="shared" si="38"/>
        <v>366.76451980956614</v>
      </c>
      <c r="V66" s="280">
        <f t="shared" si="46"/>
        <v>4828017.1488873931</v>
      </c>
      <c r="W66" s="518">
        <f t="shared" si="47"/>
        <v>325855.44035215332</v>
      </c>
      <c r="X66" s="289">
        <f t="shared" si="19"/>
        <v>36.652402551493886</v>
      </c>
      <c r="Y66" s="527">
        <f t="shared" si="48"/>
        <v>1301878.1149869866</v>
      </c>
      <c r="Z66" s="268">
        <f t="shared" si="49"/>
        <v>3586547.9403918576</v>
      </c>
      <c r="AA66" s="273">
        <f t="shared" si="20"/>
        <v>403.41692236106002</v>
      </c>
      <c r="AB66" s="274">
        <f t="shared" si="21"/>
        <v>756.01769401177432</v>
      </c>
      <c r="AC66" s="161"/>
      <c r="AD66" s="335">
        <f>PFI!Q68</f>
        <v>3441895.8466160307</v>
      </c>
      <c r="AE66" s="342">
        <f t="shared" si="39"/>
        <v>144652.09377582697</v>
      </c>
      <c r="AF66" s="385">
        <f t="shared" si="23"/>
        <v>4.2026865489856347E-2</v>
      </c>
      <c r="AG66" s="125"/>
      <c r="AH66" s="125"/>
    </row>
    <row r="67" spans="1:34" ht="15">
      <c r="A67" s="30">
        <v>51</v>
      </c>
      <c r="B67" s="44" t="s">
        <v>53</v>
      </c>
      <c r="C67" s="37">
        <f>Vertetie_ienemumi!J56</f>
        <v>15211988.413666731</v>
      </c>
      <c r="D67" s="97">
        <f>Iedzivotaju_skaits_struktura!C56</f>
        <v>23937</v>
      </c>
      <c r="E67" s="97">
        <f>Iedzivotaju_skaits_struktura!D56</f>
        <v>1479</v>
      </c>
      <c r="F67" s="97">
        <f>Iedzivotaju_skaits_struktura!E56</f>
        <v>2475</v>
      </c>
      <c r="G67" s="97">
        <f>Iedzivotaju_skaits_struktura!F56</f>
        <v>4723</v>
      </c>
      <c r="H67" s="97">
        <f>PFI!H69</f>
        <v>1314.7089999999998</v>
      </c>
      <c r="I67" s="37">
        <f t="shared" si="11"/>
        <v>635.5010408015512</v>
      </c>
      <c r="J67" s="37">
        <f t="shared" si="24"/>
        <v>40959.737679999998</v>
      </c>
      <c r="K67" s="146">
        <f t="shared" si="12"/>
        <v>371.38881436475867</v>
      </c>
      <c r="L67" s="149">
        <f t="shared" si="40"/>
        <v>9127193.0482000373</v>
      </c>
      <c r="M67" s="128">
        <f t="shared" si="41"/>
        <v>-68.564757071383553</v>
      </c>
      <c r="N67" s="168">
        <f t="shared" si="13"/>
        <v>41.138854242830128</v>
      </c>
      <c r="O67" s="244">
        <f t="shared" si="42"/>
        <v>1685036.6782420769</v>
      </c>
      <c r="P67" s="250">
        <f t="shared" si="15"/>
        <v>10812229.726442114</v>
      </c>
      <c r="Q67" s="228">
        <f t="shared" si="43"/>
        <v>263.97214286168531</v>
      </c>
      <c r="R67" s="37">
        <f t="shared" si="44"/>
        <v>6084795.3654666925</v>
      </c>
      <c r="S67" s="251">
        <f t="shared" si="16"/>
        <v>148.55552574590348</v>
      </c>
      <c r="T67" s="250">
        <f t="shared" si="45"/>
        <v>16897025.091908805</v>
      </c>
      <c r="U67" s="282">
        <f t="shared" si="38"/>
        <v>412.52766860758874</v>
      </c>
      <c r="V67" s="280">
        <f t="shared" si="46"/>
        <v>17557399.859069102</v>
      </c>
      <c r="W67" s="518">
        <f t="shared" si="47"/>
        <v>1184994.6025635451</v>
      </c>
      <c r="X67" s="289">
        <f t="shared" si="19"/>
        <v>28.930717570053176</v>
      </c>
      <c r="Y67" s="527">
        <f t="shared" si="48"/>
        <v>2870031.2808056222</v>
      </c>
      <c r="Z67" s="268">
        <f t="shared" si="49"/>
        <v>18082019.69447235</v>
      </c>
      <c r="AA67" s="273">
        <f t="shared" si="20"/>
        <v>441.4583861776419</v>
      </c>
      <c r="AB67" s="274">
        <f t="shared" si="21"/>
        <v>755.40041335473745</v>
      </c>
      <c r="AC67" s="161"/>
      <c r="AD67" s="335">
        <f>PFI!Q69</f>
        <v>17295522.316739574</v>
      </c>
      <c r="AE67" s="342">
        <f t="shared" si="39"/>
        <v>786497.37773277611</v>
      </c>
      <c r="AF67" s="385">
        <f t="shared" si="23"/>
        <v>4.5474046017769609E-2</v>
      </c>
      <c r="AG67" s="125"/>
      <c r="AH67" s="125"/>
    </row>
    <row r="68" spans="1:34" ht="15">
      <c r="A68" s="30">
        <v>52</v>
      </c>
      <c r="B68" s="44" t="s">
        <v>54</v>
      </c>
      <c r="C68" s="37">
        <f>Vertetie_ienemumi!J57</f>
        <v>4383023.2223768588</v>
      </c>
      <c r="D68" s="97">
        <f>Iedzivotaju_skaits_struktura!C57</f>
        <v>8473</v>
      </c>
      <c r="E68" s="97">
        <f>Iedzivotaju_skaits_struktura!D57</f>
        <v>525</v>
      </c>
      <c r="F68" s="97">
        <f>Iedzivotaju_skaits_struktura!E57</f>
        <v>999</v>
      </c>
      <c r="G68" s="97">
        <f>Iedzivotaju_skaits_struktura!F57</f>
        <v>1736</v>
      </c>
      <c r="H68" s="97">
        <f>PFI!H70</f>
        <v>647.76</v>
      </c>
      <c r="I68" s="37">
        <f t="shared" si="11"/>
        <v>517.29295673042122</v>
      </c>
      <c r="J68" s="37">
        <f t="shared" si="24"/>
        <v>15227.475199999999</v>
      </c>
      <c r="K68" s="146">
        <f t="shared" si="12"/>
        <v>287.83650374139893</v>
      </c>
      <c r="L68" s="149">
        <f t="shared" si="40"/>
        <v>2629813.9334261152</v>
      </c>
      <c r="M68" s="128">
        <f t="shared" si="41"/>
        <v>-152.1170676947433</v>
      </c>
      <c r="N68" s="168">
        <f t="shared" si="13"/>
        <v>91.270240616845982</v>
      </c>
      <c r="O68" s="244">
        <f t="shared" si="42"/>
        <v>1389815.3254910547</v>
      </c>
      <c r="P68" s="250">
        <f t="shared" si="15"/>
        <v>4019629.2589171696</v>
      </c>
      <c r="Q68" s="228">
        <f t="shared" si="43"/>
        <v>263.97214286168531</v>
      </c>
      <c r="R68" s="37">
        <f t="shared" si="44"/>
        <v>1753209.2889507436</v>
      </c>
      <c r="S68" s="251">
        <f t="shared" si="16"/>
        <v>115.13460149655957</v>
      </c>
      <c r="T68" s="250">
        <f t="shared" si="45"/>
        <v>5772838.5478679128</v>
      </c>
      <c r="U68" s="282">
        <f t="shared" si="38"/>
        <v>379.10674435824484</v>
      </c>
      <c r="V68" s="280">
        <f t="shared" si="46"/>
        <v>7799551.0690084873</v>
      </c>
      <c r="W68" s="518">
        <f t="shared" si="47"/>
        <v>526411.99684358167</v>
      </c>
      <c r="X68" s="289">
        <f t="shared" si="19"/>
        <v>34.569880425323674</v>
      </c>
      <c r="Y68" s="527">
        <f t="shared" si="48"/>
        <v>1916227.3223346365</v>
      </c>
      <c r="Z68" s="268">
        <f t="shared" si="49"/>
        <v>6299250.5447114948</v>
      </c>
      <c r="AA68" s="273">
        <f t="shared" si="20"/>
        <v>413.67662478356851</v>
      </c>
      <c r="AB68" s="274">
        <f t="shared" si="21"/>
        <v>743.44984594730261</v>
      </c>
      <c r="AC68" s="161"/>
      <c r="AD68" s="335">
        <f>PFI!Q70</f>
        <v>6059798.4887202326</v>
      </c>
      <c r="AE68" s="342">
        <f t="shared" si="39"/>
        <v>239452.0559912622</v>
      </c>
      <c r="AF68" s="385">
        <f t="shared" si="23"/>
        <v>3.9514854567685775E-2</v>
      </c>
      <c r="AG68" s="125"/>
      <c r="AH68" s="125"/>
    </row>
    <row r="69" spans="1:34" ht="15">
      <c r="A69" s="30">
        <v>53</v>
      </c>
      <c r="B69" s="44" t="s">
        <v>55</v>
      </c>
      <c r="C69" s="37">
        <f>Vertetie_ienemumi!J58</f>
        <v>2334308.6686600298</v>
      </c>
      <c r="D69" s="97">
        <f>Iedzivotaju_skaits_struktura!C58</f>
        <v>5794</v>
      </c>
      <c r="E69" s="97">
        <f>Iedzivotaju_skaits_struktura!D58</f>
        <v>300</v>
      </c>
      <c r="F69" s="97">
        <f>Iedzivotaju_skaits_struktura!E58</f>
        <v>561</v>
      </c>
      <c r="G69" s="97">
        <f>Iedzivotaju_skaits_struktura!F58</f>
        <v>1279</v>
      </c>
      <c r="H69" s="97">
        <f>PFI!H71</f>
        <v>626.83699999999999</v>
      </c>
      <c r="I69" s="37">
        <f t="shared" si="11"/>
        <v>402.88378817052637</v>
      </c>
      <c r="J69" s="37">
        <f t="shared" si="24"/>
        <v>10224.11224</v>
      </c>
      <c r="K69" s="146">
        <f t="shared" si="12"/>
        <v>228.31406912058995</v>
      </c>
      <c r="L69" s="149">
        <f t="shared" si="40"/>
        <v>1400585.2011960179</v>
      </c>
      <c r="M69" s="128">
        <f t="shared" si="41"/>
        <v>-211.63950231555228</v>
      </c>
      <c r="N69" s="168">
        <f t="shared" si="13"/>
        <v>126.98370138933136</v>
      </c>
      <c r="O69" s="244">
        <f t="shared" si="42"/>
        <v>1298295.6156551677</v>
      </c>
      <c r="P69" s="250">
        <f t="shared" si="15"/>
        <v>2698880.8168511856</v>
      </c>
      <c r="Q69" s="228">
        <f t="shared" si="43"/>
        <v>263.97214286168531</v>
      </c>
      <c r="R69" s="37">
        <f t="shared" si="44"/>
        <v>933723.46746401198</v>
      </c>
      <c r="S69" s="251">
        <f t="shared" si="16"/>
        <v>91.325627648235979</v>
      </c>
      <c r="T69" s="250">
        <f t="shared" si="45"/>
        <v>3632604.2843151977</v>
      </c>
      <c r="U69" s="282">
        <f t="shared" si="38"/>
        <v>355.29777050992129</v>
      </c>
      <c r="V69" s="280">
        <f t="shared" si="46"/>
        <v>5845380.0381889082</v>
      </c>
      <c r="W69" s="518">
        <f t="shared" si="47"/>
        <v>394519.90902904706</v>
      </c>
      <c r="X69" s="289">
        <f t="shared" si="19"/>
        <v>38.587204421089872</v>
      </c>
      <c r="Y69" s="527">
        <f t="shared" si="48"/>
        <v>1692815.5246842147</v>
      </c>
      <c r="Z69" s="268">
        <f t="shared" si="49"/>
        <v>4027124.1933442447</v>
      </c>
      <c r="AA69" s="273">
        <f t="shared" si="20"/>
        <v>393.88497493101119</v>
      </c>
      <c r="AB69" s="274">
        <f t="shared" si="21"/>
        <v>695.05077551678369</v>
      </c>
      <c r="AC69" s="161"/>
      <c r="AD69" s="335">
        <f>PFI!Q71</f>
        <v>3859773.2639916982</v>
      </c>
      <c r="AE69" s="342">
        <f t="shared" si="39"/>
        <v>167350.92935254658</v>
      </c>
      <c r="AF69" s="385">
        <f t="shared" si="23"/>
        <v>4.3357709872179351E-2</v>
      </c>
      <c r="AG69" s="125"/>
      <c r="AH69" s="125"/>
    </row>
    <row r="70" spans="1:34" ht="15">
      <c r="A70" s="30">
        <v>54</v>
      </c>
      <c r="B70" s="44" t="s">
        <v>56</v>
      </c>
      <c r="C70" s="37">
        <f>Vertetie_ienemumi!J59</f>
        <v>3866673.7717106692</v>
      </c>
      <c r="D70" s="97">
        <f>Iedzivotaju_skaits_struktura!C59</f>
        <v>6306</v>
      </c>
      <c r="E70" s="97">
        <f>Iedzivotaju_skaits_struktura!D59</f>
        <v>470</v>
      </c>
      <c r="F70" s="97">
        <f>Iedzivotaju_skaits_struktura!E59</f>
        <v>659</v>
      </c>
      <c r="G70" s="97">
        <f>Iedzivotaju_skaits_struktura!F59</f>
        <v>1242</v>
      </c>
      <c r="H70" s="97">
        <f>PFI!H72</f>
        <v>496.92099999999999</v>
      </c>
      <c r="I70" s="37">
        <f t="shared" si="11"/>
        <v>613.17376652563735</v>
      </c>
      <c r="J70" s="37">
        <f t="shared" si="24"/>
        <v>11228.539919999999</v>
      </c>
      <c r="K70" s="146">
        <f t="shared" si="12"/>
        <v>344.36122588150977</v>
      </c>
      <c r="L70" s="149">
        <f t="shared" si="40"/>
        <v>2320004.2630264014</v>
      </c>
      <c r="M70" s="128">
        <f t="shared" si="41"/>
        <v>-95.592345554632459</v>
      </c>
      <c r="N70" s="168">
        <f t="shared" si="13"/>
        <v>57.355407332779471</v>
      </c>
      <c r="O70" s="244">
        <f t="shared" si="42"/>
        <v>644017.48086397501</v>
      </c>
      <c r="P70" s="250">
        <f t="shared" si="15"/>
        <v>2964021.7438903763</v>
      </c>
      <c r="Q70" s="228">
        <f t="shared" si="43"/>
        <v>263.97214286168531</v>
      </c>
      <c r="R70" s="37">
        <f t="shared" si="44"/>
        <v>1546669.5086842678</v>
      </c>
      <c r="S70" s="251">
        <f t="shared" si="16"/>
        <v>137.74449035260392</v>
      </c>
      <c r="T70" s="250">
        <f t="shared" si="45"/>
        <v>4510691.2525746441</v>
      </c>
      <c r="U70" s="282">
        <f t="shared" si="38"/>
        <v>401.71663321428923</v>
      </c>
      <c r="V70" s="280">
        <f t="shared" si="46"/>
        <v>5116596.268958061</v>
      </c>
      <c r="W70" s="518">
        <f t="shared" si="47"/>
        <v>345332.39607687242</v>
      </c>
      <c r="X70" s="289">
        <f t="shared" si="19"/>
        <v>30.754879845221449</v>
      </c>
      <c r="Y70" s="527">
        <f t="shared" si="48"/>
        <v>989349.87694084737</v>
      </c>
      <c r="Z70" s="268">
        <f t="shared" si="49"/>
        <v>4856023.6486515161</v>
      </c>
      <c r="AA70" s="273">
        <f t="shared" si="20"/>
        <v>432.47151305951064</v>
      </c>
      <c r="AB70" s="274">
        <f t="shared" si="21"/>
        <v>770.06401025238119</v>
      </c>
      <c r="AC70" s="161"/>
      <c r="AD70" s="335">
        <f>PFI!Q72</f>
        <v>4652439.3788509564</v>
      </c>
      <c r="AE70" s="342">
        <f t="shared" si="39"/>
        <v>203584.26980055962</v>
      </c>
      <c r="AF70" s="385">
        <f t="shared" si="23"/>
        <v>4.3758607737268473E-2</v>
      </c>
      <c r="AG70" s="125"/>
      <c r="AH70" s="125"/>
    </row>
    <row r="71" spans="1:34" ht="15">
      <c r="A71" s="30">
        <v>55</v>
      </c>
      <c r="B71" s="44" t="s">
        <v>57</v>
      </c>
      <c r="C71" s="37">
        <f>Vertetie_ienemumi!J60</f>
        <v>3257366.2972842921</v>
      </c>
      <c r="D71" s="97">
        <f>Iedzivotaju_skaits_struktura!C60</f>
        <v>5408</v>
      </c>
      <c r="E71" s="97">
        <f>Iedzivotaju_skaits_struktura!D60</f>
        <v>380</v>
      </c>
      <c r="F71" s="97">
        <f>Iedzivotaju_skaits_struktura!E60</f>
        <v>593</v>
      </c>
      <c r="G71" s="97">
        <f>Iedzivotaju_skaits_struktura!F60</f>
        <v>1087</v>
      </c>
      <c r="H71" s="97">
        <f>PFI!H73</f>
        <v>360.27499999999998</v>
      </c>
      <c r="I71" s="37">
        <f t="shared" si="11"/>
        <v>602.32364964576402</v>
      </c>
      <c r="J71" s="37">
        <f t="shared" si="24"/>
        <v>9582.3779999999988</v>
      </c>
      <c r="K71" s="146">
        <f t="shared" si="12"/>
        <v>339.93297877461026</v>
      </c>
      <c r="L71" s="149">
        <f t="shared" si="40"/>
        <v>1954419.778370575</v>
      </c>
      <c r="M71" s="128">
        <f t="shared" si="41"/>
        <v>-100.02059266153196</v>
      </c>
      <c r="N71" s="168">
        <f t="shared" si="13"/>
        <v>60.012355596919178</v>
      </c>
      <c r="O71" s="244">
        <f t="shared" si="42"/>
        <v>575061.07600009511</v>
      </c>
      <c r="P71" s="250">
        <f t="shared" si="15"/>
        <v>2529480.8543706704</v>
      </c>
      <c r="Q71" s="228">
        <f t="shared" si="43"/>
        <v>263.97214286168537</v>
      </c>
      <c r="R71" s="37">
        <f t="shared" si="44"/>
        <v>1302946.518913717</v>
      </c>
      <c r="S71" s="251">
        <f t="shared" si="16"/>
        <v>135.97319150984413</v>
      </c>
      <c r="T71" s="250">
        <f t="shared" si="45"/>
        <v>3832427.3732843874</v>
      </c>
      <c r="U71" s="282">
        <f t="shared" si="38"/>
        <v>399.9453343715295</v>
      </c>
      <c r="V71" s="280">
        <f t="shared" si="46"/>
        <v>4408909.9789782716</v>
      </c>
      <c r="W71" s="518">
        <f t="shared" si="47"/>
        <v>297568.80689706019</v>
      </c>
      <c r="X71" s="289">
        <f t="shared" si="19"/>
        <v>31.053753765199016</v>
      </c>
      <c r="Y71" s="527">
        <f t="shared" si="48"/>
        <v>872629.88289715536</v>
      </c>
      <c r="Z71" s="268">
        <f t="shared" si="49"/>
        <v>4129996.1801814474</v>
      </c>
      <c r="AA71" s="273">
        <f t="shared" si="20"/>
        <v>430.99908813672846</v>
      </c>
      <c r="AB71" s="274">
        <f t="shared" si="21"/>
        <v>763.68272562526761</v>
      </c>
      <c r="AC71" s="161"/>
      <c r="AD71" s="335">
        <f>PFI!Q73</f>
        <v>3949458.0715177739</v>
      </c>
      <c r="AE71" s="342">
        <f t="shared" si="39"/>
        <v>180538.10866367351</v>
      </c>
      <c r="AF71" s="385">
        <f t="shared" si="23"/>
        <v>4.5712121864428967E-2</v>
      </c>
      <c r="AG71" s="125"/>
      <c r="AH71" s="125"/>
    </row>
    <row r="72" spans="1:34" ht="15">
      <c r="A72" s="30">
        <v>56</v>
      </c>
      <c r="B72" s="44" t="s">
        <v>58</v>
      </c>
      <c r="C72" s="37">
        <f>Vertetie_ienemumi!J61</f>
        <v>6261247.925967712</v>
      </c>
      <c r="D72" s="97">
        <f>Iedzivotaju_skaits_struktura!C61</f>
        <v>16385</v>
      </c>
      <c r="E72" s="97">
        <f>Iedzivotaju_skaits_struktura!D61</f>
        <v>748</v>
      </c>
      <c r="F72" s="97">
        <f>Iedzivotaju_skaits_struktura!E61</f>
        <v>1515</v>
      </c>
      <c r="G72" s="97">
        <f>Iedzivotaju_skaits_struktura!F61</f>
        <v>3904</v>
      </c>
      <c r="H72" s="97">
        <f>PFI!H74</f>
        <v>1077.258</v>
      </c>
      <c r="I72" s="37">
        <f t="shared" si="11"/>
        <v>382.13292193882893</v>
      </c>
      <c r="J72" s="37">
        <f t="shared" si="24"/>
        <v>27600.612160000001</v>
      </c>
      <c r="K72" s="146">
        <f t="shared" si="12"/>
        <v>226.8517774052049</v>
      </c>
      <c r="L72" s="149">
        <f t="shared" si="40"/>
        <v>3756748.7555806269</v>
      </c>
      <c r="M72" s="128">
        <f t="shared" si="41"/>
        <v>-213.10179403093733</v>
      </c>
      <c r="N72" s="168">
        <f t="shared" si="13"/>
        <v>127.86107641856239</v>
      </c>
      <c r="O72" s="244">
        <f t="shared" si="42"/>
        <v>3529043.9805888627</v>
      </c>
      <c r="P72" s="250">
        <f t="shared" si="15"/>
        <v>7285792.7361694891</v>
      </c>
      <c r="Q72" s="228">
        <f t="shared" si="43"/>
        <v>263.97214286168531</v>
      </c>
      <c r="R72" s="37">
        <f t="shared" si="44"/>
        <v>2504499.1703870851</v>
      </c>
      <c r="S72" s="251">
        <f t="shared" si="16"/>
        <v>90.740710962081977</v>
      </c>
      <c r="T72" s="250">
        <f t="shared" si="45"/>
        <v>9790291.9065565746</v>
      </c>
      <c r="U72" s="282">
        <f t="shared" si="38"/>
        <v>354.71285382376732</v>
      </c>
      <c r="V72" s="280">
        <f t="shared" si="46"/>
        <v>15820318.696903152</v>
      </c>
      <c r="W72" s="518">
        <f t="shared" si="47"/>
        <v>1067754.4748735558</v>
      </c>
      <c r="X72" s="289">
        <f t="shared" si="19"/>
        <v>38.685898293987542</v>
      </c>
      <c r="Y72" s="527">
        <f t="shared" si="48"/>
        <v>4596798.4554624185</v>
      </c>
      <c r="Z72" s="268">
        <f t="shared" si="49"/>
        <v>10858046.38143013</v>
      </c>
      <c r="AA72" s="273">
        <f t="shared" si="20"/>
        <v>393.39875211775484</v>
      </c>
      <c r="AB72" s="274">
        <f t="shared" si="21"/>
        <v>662.68211055417339</v>
      </c>
      <c r="AC72" s="161"/>
      <c r="AD72" s="335">
        <f>PFI!Q74</f>
        <v>10490866.83412057</v>
      </c>
      <c r="AE72" s="342">
        <f t="shared" si="39"/>
        <v>367179.5473095607</v>
      </c>
      <c r="AF72" s="385">
        <f t="shared" si="23"/>
        <v>3.4999924516756264E-2</v>
      </c>
      <c r="AG72" s="125"/>
      <c r="AH72" s="125"/>
    </row>
    <row r="73" spans="1:34" ht="15">
      <c r="A73" s="30">
        <v>57</v>
      </c>
      <c r="B73" s="44" t="s">
        <v>59</v>
      </c>
      <c r="C73" s="37">
        <f>Vertetie_ienemumi!J62</f>
        <v>3598848.3896816904</v>
      </c>
      <c r="D73" s="97">
        <f>Iedzivotaju_skaits_struktura!C62</f>
        <v>5194</v>
      </c>
      <c r="E73" s="97">
        <f>Iedzivotaju_skaits_struktura!D62</f>
        <v>375</v>
      </c>
      <c r="F73" s="97">
        <f>Iedzivotaju_skaits_struktura!E62</f>
        <v>536</v>
      </c>
      <c r="G73" s="97">
        <f>Iedzivotaju_skaits_struktura!F62</f>
        <v>1031</v>
      </c>
      <c r="H73" s="97">
        <f>PFI!H75</f>
        <v>340.38800000000003</v>
      </c>
      <c r="I73" s="37">
        <f t="shared" si="11"/>
        <v>692.8857122991318</v>
      </c>
      <c r="J73" s="37">
        <f t="shared" si="24"/>
        <v>9099.1897599999993</v>
      </c>
      <c r="K73" s="146">
        <f t="shared" si="12"/>
        <v>395.51306045975798</v>
      </c>
      <c r="L73" s="149">
        <f t="shared" si="40"/>
        <v>2159309.0338090141</v>
      </c>
      <c r="M73" s="128">
        <f t="shared" si="41"/>
        <v>-44.440510976384246</v>
      </c>
      <c r="N73" s="168">
        <f t="shared" si="13"/>
        <v>26.664306585830548</v>
      </c>
      <c r="O73" s="244">
        <f t="shared" si="42"/>
        <v>242623.58544328986</v>
      </c>
      <c r="P73" s="250">
        <f t="shared" si="15"/>
        <v>2401932.6192523041</v>
      </c>
      <c r="Q73" s="228">
        <f t="shared" si="43"/>
        <v>263.97214286168531</v>
      </c>
      <c r="R73" s="37">
        <f t="shared" si="44"/>
        <v>1439539.3558726762</v>
      </c>
      <c r="S73" s="251">
        <f t="shared" si="16"/>
        <v>158.2052241839032</v>
      </c>
      <c r="T73" s="250">
        <f t="shared" si="45"/>
        <v>3841471.9751249803</v>
      </c>
      <c r="U73" s="282">
        <f t="shared" si="38"/>
        <v>422.17736704558854</v>
      </c>
      <c r="V73" s="280">
        <f t="shared" si="46"/>
        <v>3680858.4419940426</v>
      </c>
      <c r="W73" s="518">
        <f t="shared" si="47"/>
        <v>248430.71420454988</v>
      </c>
      <c r="X73" s="289">
        <f t="shared" si="19"/>
        <v>27.302509427449273</v>
      </c>
      <c r="Y73" s="527">
        <f t="shared" si="48"/>
        <v>491054.29964783974</v>
      </c>
      <c r="Z73" s="268">
        <f t="shared" si="49"/>
        <v>4089902.6893295301</v>
      </c>
      <c r="AA73" s="273">
        <f t="shared" si="20"/>
        <v>449.47987647303779</v>
      </c>
      <c r="AB73" s="274">
        <f t="shared" si="21"/>
        <v>787.42831908539279</v>
      </c>
      <c r="AC73" s="161"/>
      <c r="AD73" s="335">
        <f>PFI!Q75</f>
        <v>3948901.8802183312</v>
      </c>
      <c r="AE73" s="342">
        <f t="shared" si="39"/>
        <v>141000.80911119888</v>
      </c>
      <c r="AF73" s="385">
        <f t="shared" si="23"/>
        <v>3.5706333909568677E-2</v>
      </c>
      <c r="AG73" s="125"/>
      <c r="AH73" s="125"/>
    </row>
    <row r="74" spans="1:34" ht="15">
      <c r="A74" s="30">
        <v>58</v>
      </c>
      <c r="B74" s="44" t="s">
        <v>60</v>
      </c>
      <c r="C74" s="37">
        <f>Vertetie_ienemumi!J63</f>
        <v>2841777.99816282</v>
      </c>
      <c r="D74" s="97">
        <f>Iedzivotaju_skaits_struktura!C63</f>
        <v>6052</v>
      </c>
      <c r="E74" s="97">
        <f>Iedzivotaju_skaits_struktura!D63</f>
        <v>425</v>
      </c>
      <c r="F74" s="97">
        <f>Iedzivotaju_skaits_struktura!E63</f>
        <v>667</v>
      </c>
      <c r="G74" s="97">
        <f>Iedzivotaju_skaits_struktura!F63</f>
        <v>1223</v>
      </c>
      <c r="H74" s="97">
        <f>PFI!H76</f>
        <v>810.44799999999998</v>
      </c>
      <c r="I74" s="37">
        <f t="shared" si="11"/>
        <v>469.56014510291146</v>
      </c>
      <c r="J74" s="37">
        <f t="shared" si="24"/>
        <v>11357.820960000001</v>
      </c>
      <c r="K74" s="146">
        <f t="shared" si="12"/>
        <v>250.20450737610673</v>
      </c>
      <c r="L74" s="149">
        <f t="shared" si="40"/>
        <v>1705066.798897692</v>
      </c>
      <c r="M74" s="128">
        <f t="shared" si="41"/>
        <v>-189.74906406003549</v>
      </c>
      <c r="N74" s="168">
        <f t="shared" si="13"/>
        <v>113.84943843602129</v>
      </c>
      <c r="O74" s="244">
        <f t="shared" si="42"/>
        <v>1293081.5381528724</v>
      </c>
      <c r="P74" s="250">
        <f t="shared" si="15"/>
        <v>2998148.3370505646</v>
      </c>
      <c r="Q74" s="228">
        <f t="shared" si="43"/>
        <v>263.97214286168537</v>
      </c>
      <c r="R74" s="37">
        <f t="shared" si="44"/>
        <v>1136711.199265128</v>
      </c>
      <c r="S74" s="251">
        <f t="shared" si="16"/>
        <v>100.08180295044269</v>
      </c>
      <c r="T74" s="250">
        <f t="shared" si="45"/>
        <v>4134859.5363156926</v>
      </c>
      <c r="U74" s="282">
        <f t="shared" si="38"/>
        <v>364.05394581212806</v>
      </c>
      <c r="V74" s="280">
        <f t="shared" si="46"/>
        <v>6244921.9186726166</v>
      </c>
      <c r="W74" s="518">
        <f t="shared" si="47"/>
        <v>421486.03019001865</v>
      </c>
      <c r="X74" s="289">
        <f t="shared" si="19"/>
        <v>37.109761782159545</v>
      </c>
      <c r="Y74" s="527">
        <f t="shared" si="48"/>
        <v>1714567.5683428911</v>
      </c>
      <c r="Z74" s="268">
        <f t="shared" si="49"/>
        <v>4556345.5665057115</v>
      </c>
      <c r="AA74" s="273">
        <f t="shared" si="20"/>
        <v>401.16370759428764</v>
      </c>
      <c r="AB74" s="274">
        <f t="shared" si="21"/>
        <v>752.86608831885519</v>
      </c>
      <c r="AC74" s="161"/>
      <c r="AD74" s="335">
        <f>PFI!Q76</f>
        <v>4382274.2081934009</v>
      </c>
      <c r="AE74" s="342">
        <f t="shared" si="39"/>
        <v>174071.35831231065</v>
      </c>
      <c r="AF74" s="385">
        <f t="shared" si="23"/>
        <v>3.9721694728014789E-2</v>
      </c>
      <c r="AG74" s="125"/>
      <c r="AH74" s="125"/>
    </row>
    <row r="75" spans="1:34" ht="15">
      <c r="A75" s="30">
        <v>59</v>
      </c>
      <c r="B75" s="44" t="s">
        <v>61</v>
      </c>
      <c r="C75" s="37">
        <f>Vertetie_ienemumi!J64</f>
        <v>12064771.490811964</v>
      </c>
      <c r="D75" s="97">
        <f>Iedzivotaju_skaits_struktura!C64</f>
        <v>24200</v>
      </c>
      <c r="E75" s="97">
        <f>Iedzivotaju_skaits_struktura!D64</f>
        <v>1674</v>
      </c>
      <c r="F75" s="97">
        <f>Iedzivotaju_skaits_struktura!E64</f>
        <v>2817</v>
      </c>
      <c r="G75" s="97">
        <f>Iedzivotaju_skaits_struktura!F64</f>
        <v>4796</v>
      </c>
      <c r="H75" s="97">
        <f>PFI!H77</f>
        <v>1754.8629999999998</v>
      </c>
      <c r="I75" s="37">
        <f t="shared" si="11"/>
        <v>498.54427647983323</v>
      </c>
      <c r="J75" s="37">
        <f t="shared" si="24"/>
        <v>43517.011760000001</v>
      </c>
      <c r="K75" s="146">
        <f t="shared" si="12"/>
        <v>277.24264610240704</v>
      </c>
      <c r="L75" s="149">
        <f t="shared" si="40"/>
        <v>7238862.8944871789</v>
      </c>
      <c r="M75" s="128">
        <f t="shared" si="41"/>
        <v>-162.71092533373519</v>
      </c>
      <c r="N75" s="168">
        <f t="shared" si="13"/>
        <v>97.626555200241114</v>
      </c>
      <c r="O75" s="244">
        <f t="shared" si="42"/>
        <v>4248415.9507371821</v>
      </c>
      <c r="P75" s="250">
        <f t="shared" si="15"/>
        <v>11487278.845224362</v>
      </c>
      <c r="Q75" s="228">
        <f t="shared" si="43"/>
        <v>263.97214286168537</v>
      </c>
      <c r="R75" s="37">
        <f t="shared" si="44"/>
        <v>4825908.5963247856</v>
      </c>
      <c r="S75" s="251">
        <f t="shared" si="16"/>
        <v>110.89705844096279</v>
      </c>
      <c r="T75" s="250">
        <f t="shared" si="45"/>
        <v>16313187.441549148</v>
      </c>
      <c r="U75" s="282">
        <f t="shared" si="38"/>
        <v>374.86920130264815</v>
      </c>
      <c r="V75" s="280">
        <f t="shared" si="46"/>
        <v>22750535.823252149</v>
      </c>
      <c r="W75" s="518">
        <f t="shared" si="47"/>
        <v>1535492.8618349393</v>
      </c>
      <c r="X75" s="289">
        <f t="shared" si="19"/>
        <v>35.284887443634972</v>
      </c>
      <c r="Y75" s="527">
        <f t="shared" si="48"/>
        <v>5783908.8125721216</v>
      </c>
      <c r="Z75" s="268">
        <f t="shared" si="49"/>
        <v>17848680.303384088</v>
      </c>
      <c r="AA75" s="273">
        <f t="shared" si="20"/>
        <v>410.15408874628315</v>
      </c>
      <c r="AB75" s="274">
        <f t="shared" si="21"/>
        <v>737.5487728671111</v>
      </c>
      <c r="AC75" s="161"/>
      <c r="AD75" s="335">
        <f>PFI!Q77</f>
        <v>16974807.42602941</v>
      </c>
      <c r="AE75" s="342">
        <f t="shared" si="39"/>
        <v>873872.87735467777</v>
      </c>
      <c r="AF75" s="385">
        <f t="shared" si="23"/>
        <v>5.1480576799632471E-2</v>
      </c>
      <c r="AG75" s="125"/>
      <c r="AH75" s="125"/>
    </row>
    <row r="76" spans="1:34" ht="15">
      <c r="A76" s="30">
        <v>60</v>
      </c>
      <c r="B76" s="44" t="s">
        <v>62</v>
      </c>
      <c r="C76" s="37">
        <f>Vertetie_ienemumi!J65</f>
        <v>4009608.7139956467</v>
      </c>
      <c r="D76" s="97">
        <f>Iedzivotaju_skaits_struktura!C65</f>
        <v>5774</v>
      </c>
      <c r="E76" s="97">
        <f>Iedzivotaju_skaits_struktura!D65</f>
        <v>422</v>
      </c>
      <c r="F76" s="97">
        <f>Iedzivotaju_skaits_struktura!E65</f>
        <v>544</v>
      </c>
      <c r="G76" s="97">
        <f>Iedzivotaju_skaits_struktura!F65</f>
        <v>1168</v>
      </c>
      <c r="H76" s="97">
        <f>PFI!H78</f>
        <v>490.91699999999997</v>
      </c>
      <c r="I76" s="37">
        <f t="shared" si="11"/>
        <v>694.42478593620478</v>
      </c>
      <c r="J76" s="37">
        <f t="shared" si="24"/>
        <v>10145.43384</v>
      </c>
      <c r="K76" s="146">
        <f t="shared" si="12"/>
        <v>395.21313501519484</v>
      </c>
      <c r="L76" s="149">
        <f t="shared" si="40"/>
        <v>2405765.228397388</v>
      </c>
      <c r="M76" s="128">
        <f t="shared" si="41"/>
        <v>-44.74043642094739</v>
      </c>
      <c r="N76" s="168">
        <f t="shared" si="13"/>
        <v>26.844261852568433</v>
      </c>
      <c r="O76" s="244">
        <f t="shared" si="42"/>
        <v>272346.68260886887</v>
      </c>
      <c r="P76" s="250">
        <f t="shared" si="15"/>
        <v>2678111.9110062569</v>
      </c>
      <c r="Q76" s="228">
        <f t="shared" si="43"/>
        <v>263.97214286168537</v>
      </c>
      <c r="R76" s="37">
        <f t="shared" si="44"/>
        <v>1603843.4855982587</v>
      </c>
      <c r="S76" s="251">
        <f t="shared" si="16"/>
        <v>158.08525400607795</v>
      </c>
      <c r="T76" s="250">
        <f t="shared" si="45"/>
        <v>4281955.3966045156</v>
      </c>
      <c r="U76" s="282">
        <f t="shared" si="38"/>
        <v>422.05739686776332</v>
      </c>
      <c r="V76" s="280">
        <f t="shared" si="46"/>
        <v>4107134.2030530656</v>
      </c>
      <c r="W76" s="518">
        <f t="shared" si="47"/>
        <v>277201.1745297265</v>
      </c>
      <c r="X76" s="289">
        <f t="shared" si="19"/>
        <v>27.322752176138238</v>
      </c>
      <c r="Y76" s="527">
        <f t="shared" si="48"/>
        <v>549547.85713859531</v>
      </c>
      <c r="Z76" s="268">
        <f t="shared" si="49"/>
        <v>4559156.5711342422</v>
      </c>
      <c r="AA76" s="273">
        <f t="shared" si="20"/>
        <v>449.38014904390155</v>
      </c>
      <c r="AB76" s="274">
        <f t="shared" si="21"/>
        <v>789.60106877974408</v>
      </c>
      <c r="AC76" s="161"/>
      <c r="AD76" s="335">
        <f>PFI!Q78</f>
        <v>4489628.623253921</v>
      </c>
      <c r="AE76" s="342">
        <f t="shared" si="39"/>
        <v>69527.947880321182</v>
      </c>
      <c r="AF76" s="385">
        <f t="shared" si="23"/>
        <v>1.5486347249347832E-2</v>
      </c>
      <c r="AG76" s="125"/>
      <c r="AH76" s="125"/>
    </row>
    <row r="77" spans="1:34" ht="15">
      <c r="A77" s="30">
        <v>61</v>
      </c>
      <c r="B77" s="44" t="s">
        <v>63</v>
      </c>
      <c r="C77" s="37">
        <f>Vertetie_ienemumi!J66</f>
        <v>24894433.773280401</v>
      </c>
      <c r="D77" s="97">
        <f>Iedzivotaju_skaits_struktura!C66</f>
        <v>23716</v>
      </c>
      <c r="E77" s="97">
        <f>Iedzivotaju_skaits_struktura!D66</f>
        <v>2732</v>
      </c>
      <c r="F77" s="97">
        <f>Iedzivotaju_skaits_struktura!E66</f>
        <v>3149</v>
      </c>
      <c r="G77" s="97">
        <f>Iedzivotaju_skaits_struktura!F66</f>
        <v>3569</v>
      </c>
      <c r="H77" s="97">
        <f>PFI!H79</f>
        <v>275.16000000000003</v>
      </c>
      <c r="I77" s="37">
        <f t="shared" si="11"/>
        <v>1049.6893984348289</v>
      </c>
      <c r="J77" s="37">
        <f t="shared" si="24"/>
        <v>43433.92319999999</v>
      </c>
      <c r="K77" s="146">
        <f t="shared" si="12"/>
        <v>573.1564624878373</v>
      </c>
      <c r="L77" s="149">
        <f t="shared" si="40"/>
        <v>14936660.26396824</v>
      </c>
      <c r="M77" s="128">
        <f t="shared" si="41"/>
        <v>133.20289105169508</v>
      </c>
      <c r="N77" s="168">
        <f t="shared" si="13"/>
        <v>-79.921734631017046</v>
      </c>
      <c r="O77" s="244">
        <f t="shared" si="42"/>
        <v>-3471314.4839743739</v>
      </c>
      <c r="P77" s="250">
        <f t="shared" si="15"/>
        <v>11465345.779993866</v>
      </c>
      <c r="Q77" s="228">
        <f t="shared" si="43"/>
        <v>263.97214286168531</v>
      </c>
      <c r="R77" s="37">
        <f t="shared" si="44"/>
        <v>9957773.5093121603</v>
      </c>
      <c r="S77" s="251">
        <f t="shared" si="16"/>
        <v>229.26258499513492</v>
      </c>
      <c r="T77" s="250">
        <f t="shared" si="45"/>
        <v>21423119.289306026</v>
      </c>
      <c r="U77" s="282">
        <f t="shared" si="38"/>
        <v>493.23472785682026</v>
      </c>
      <c r="V77" s="280">
        <f t="shared" si="46"/>
        <v>9854399.4509119783</v>
      </c>
      <c r="W77" s="518">
        <f t="shared" si="47"/>
        <v>665099.06105510297</v>
      </c>
      <c r="X77" s="289">
        <f t="shared" si="19"/>
        <v>15.312893979033953</v>
      </c>
      <c r="Y77" s="527">
        <f t="shared" si="48"/>
        <v>-2806215.422919271</v>
      </c>
      <c r="Z77" s="268">
        <f t="shared" si="49"/>
        <v>22088218.350361127</v>
      </c>
      <c r="AA77" s="273">
        <f t="shared" si="20"/>
        <v>508.54762183585416</v>
      </c>
      <c r="AB77" s="274">
        <f t="shared" si="21"/>
        <v>931.36356680557969</v>
      </c>
      <c r="AC77" s="161"/>
      <c r="AD77" s="335">
        <f>PFI!Q79</f>
        <v>21300063.760488592</v>
      </c>
      <c r="AE77" s="342">
        <f t="shared" si="39"/>
        <v>788154.58987253532</v>
      </c>
      <c r="AF77" s="385">
        <f t="shared" si="23"/>
        <v>3.7002452139817343E-2</v>
      </c>
      <c r="AG77" s="125"/>
      <c r="AH77" s="125"/>
    </row>
    <row r="78" spans="1:34" ht="15">
      <c r="A78" s="30">
        <v>62</v>
      </c>
      <c r="B78" s="44" t="s">
        <v>64</v>
      </c>
      <c r="C78" s="37">
        <f>Vertetie_ienemumi!J67</f>
        <v>7046641.9348617429</v>
      </c>
      <c r="D78" s="97">
        <f>Iedzivotaju_skaits_struktura!C67</f>
        <v>10417</v>
      </c>
      <c r="E78" s="97">
        <f>Iedzivotaju_skaits_struktura!D67</f>
        <v>762</v>
      </c>
      <c r="F78" s="97">
        <f>Iedzivotaju_skaits_struktura!E67</f>
        <v>1230</v>
      </c>
      <c r="G78" s="97">
        <f>Iedzivotaju_skaits_struktura!F67</f>
        <v>2037</v>
      </c>
      <c r="H78" s="97">
        <f>PFI!H80</f>
        <v>225.09400000000002</v>
      </c>
      <c r="I78" s="37">
        <f t="shared" si="11"/>
        <v>676.45597915539429</v>
      </c>
      <c r="J78" s="37">
        <f t="shared" si="24"/>
        <v>18059.402879999998</v>
      </c>
      <c r="K78" s="146">
        <f t="shared" si="12"/>
        <v>390.19241010817649</v>
      </c>
      <c r="L78" s="149">
        <f t="shared" si="40"/>
        <v>4227985.1609170455</v>
      </c>
      <c r="M78" s="128">
        <f t="shared" si="41"/>
        <v>-49.761161327965738</v>
      </c>
      <c r="N78" s="168">
        <f t="shared" si="13"/>
        <v>29.856696796779442</v>
      </c>
      <c r="O78" s="244">
        <f t="shared" si="42"/>
        <v>539194.11611904541</v>
      </c>
      <c r="P78" s="250">
        <f t="shared" si="15"/>
        <v>4767179.2770360913</v>
      </c>
      <c r="Q78" s="228">
        <f t="shared" si="43"/>
        <v>263.97214286168537</v>
      </c>
      <c r="R78" s="37">
        <f t="shared" si="44"/>
        <v>2818656.7739446973</v>
      </c>
      <c r="S78" s="251">
        <f t="shared" si="16"/>
        <v>156.07696404327061</v>
      </c>
      <c r="T78" s="250">
        <f t="shared" si="45"/>
        <v>7585836.0509807887</v>
      </c>
      <c r="U78" s="282">
        <f t="shared" si="38"/>
        <v>420.04910690495598</v>
      </c>
      <c r="V78" s="280">
        <f t="shared" si="46"/>
        <v>7401584.9940291662</v>
      </c>
      <c r="W78" s="518">
        <f t="shared" si="47"/>
        <v>499552.23089650151</v>
      </c>
      <c r="X78" s="289">
        <f t="shared" si="19"/>
        <v>27.661613964531121</v>
      </c>
      <c r="Y78" s="527">
        <f t="shared" si="48"/>
        <v>1038746.3470155469</v>
      </c>
      <c r="Z78" s="268">
        <f t="shared" si="49"/>
        <v>8085388.2818772905</v>
      </c>
      <c r="AA78" s="273">
        <f t="shared" si="20"/>
        <v>447.71072086948709</v>
      </c>
      <c r="AB78" s="274">
        <f t="shared" si="21"/>
        <v>776.17243754221852</v>
      </c>
      <c r="AC78" s="161"/>
      <c r="AD78" s="335">
        <f>PFI!Q80</f>
        <v>7711051.8843131233</v>
      </c>
      <c r="AE78" s="342">
        <f t="shared" si="39"/>
        <v>374336.39756416716</v>
      </c>
      <c r="AF78" s="385">
        <f t="shared" si="23"/>
        <v>4.8545438829907583E-2</v>
      </c>
      <c r="AG78" s="125"/>
      <c r="AH78" s="125"/>
    </row>
    <row r="79" spans="1:34" ht="15">
      <c r="A79" s="30">
        <v>63</v>
      </c>
      <c r="B79" s="44" t="s">
        <v>65</v>
      </c>
      <c r="C79" s="37">
        <f>Vertetie_ienemumi!J68</f>
        <v>1970285.4093946973</v>
      </c>
      <c r="D79" s="97">
        <f>Iedzivotaju_skaits_struktura!C68</f>
        <v>3507</v>
      </c>
      <c r="E79" s="97">
        <f>Iedzivotaju_skaits_struktura!D68</f>
        <v>214</v>
      </c>
      <c r="F79" s="97">
        <f>Iedzivotaju_skaits_struktura!E68</f>
        <v>331</v>
      </c>
      <c r="G79" s="97">
        <f>Iedzivotaju_skaits_struktura!F68</f>
        <v>809</v>
      </c>
      <c r="H79" s="97">
        <f>PFI!H81</f>
        <v>166.96700000000001</v>
      </c>
      <c r="I79" s="37">
        <f t="shared" si="11"/>
        <v>561.8150582819211</v>
      </c>
      <c r="J79" s="37">
        <f t="shared" si="24"/>
        <v>5939.2698399999999</v>
      </c>
      <c r="K79" s="146">
        <f t="shared" si="12"/>
        <v>331.73865853427822</v>
      </c>
      <c r="L79" s="149">
        <f t="shared" si="40"/>
        <v>1182171.2456368182</v>
      </c>
      <c r="M79" s="128">
        <f t="shared" si="41"/>
        <v>-108.21491290186401</v>
      </c>
      <c r="N79" s="168">
        <f t="shared" si="13"/>
        <v>64.928947741118407</v>
      </c>
      <c r="O79" s="244">
        <f t="shared" si="42"/>
        <v>385630.54106176068</v>
      </c>
      <c r="P79" s="250">
        <f t="shared" si="15"/>
        <v>1567801.7866985789</v>
      </c>
      <c r="Q79" s="228">
        <f t="shared" si="43"/>
        <v>263.97214286168531</v>
      </c>
      <c r="R79" s="37">
        <f t="shared" si="44"/>
        <v>788114.16375787894</v>
      </c>
      <c r="S79" s="251">
        <f t="shared" si="16"/>
        <v>132.69546341371131</v>
      </c>
      <c r="T79" s="250">
        <f t="shared" si="45"/>
        <v>2355915.9504564577</v>
      </c>
      <c r="U79" s="282">
        <f t="shared" si="38"/>
        <v>396.66760627539657</v>
      </c>
      <c r="V79" s="280">
        <f t="shared" si="46"/>
        <v>2781362.1954810191</v>
      </c>
      <c r="W79" s="518">
        <f t="shared" si="47"/>
        <v>187721.37195000632</v>
      </c>
      <c r="X79" s="289">
        <f t="shared" si="19"/>
        <v>31.606809760643291</v>
      </c>
      <c r="Y79" s="527">
        <f t="shared" si="48"/>
        <v>573351.91301176697</v>
      </c>
      <c r="Z79" s="268">
        <f t="shared" si="49"/>
        <v>2543637.3224064638</v>
      </c>
      <c r="AA79" s="273">
        <f t="shared" si="20"/>
        <v>428.27441603603984</v>
      </c>
      <c r="AB79" s="274">
        <f t="shared" si="21"/>
        <v>725.30291485784539</v>
      </c>
      <c r="AC79" s="161"/>
      <c r="AD79" s="335">
        <f>PFI!Q81</f>
        <v>2460658.5205556387</v>
      </c>
      <c r="AE79" s="342">
        <f t="shared" si="39"/>
        <v>82978.801850825083</v>
      </c>
      <c r="AF79" s="385">
        <f t="shared" si="23"/>
        <v>3.3722193127426525E-2</v>
      </c>
      <c r="AG79" s="125"/>
      <c r="AH79" s="125"/>
    </row>
    <row r="80" spans="1:34" ht="15">
      <c r="A80" s="30">
        <v>64</v>
      </c>
      <c r="B80" s="44" t="s">
        <v>66</v>
      </c>
      <c r="C80" s="37">
        <f>Vertetie_ienemumi!J69</f>
        <v>9994634.6048417818</v>
      </c>
      <c r="D80" s="97">
        <f>Iedzivotaju_skaits_struktura!C69</f>
        <v>17468</v>
      </c>
      <c r="E80" s="97">
        <f>Iedzivotaju_skaits_struktura!D69</f>
        <v>1137</v>
      </c>
      <c r="F80" s="97">
        <f>Iedzivotaju_skaits_struktura!E69</f>
        <v>1864</v>
      </c>
      <c r="G80" s="97">
        <f>Iedzivotaju_skaits_struktura!F69</f>
        <v>3821</v>
      </c>
      <c r="H80" s="97">
        <f>PFI!H82</f>
        <v>1170.0350000000001</v>
      </c>
      <c r="I80" s="37">
        <f t="shared" si="11"/>
        <v>572.16822789339255</v>
      </c>
      <c r="J80" s="37">
        <f t="shared" si="24"/>
        <v>30811.213200000002</v>
      </c>
      <c r="K80" s="146">
        <f t="shared" si="12"/>
        <v>324.38302704814561</v>
      </c>
      <c r="L80" s="149">
        <f t="shared" si="40"/>
        <v>5996780.7629050687</v>
      </c>
      <c r="M80" s="128">
        <f t="shared" si="41"/>
        <v>-115.57054438799662</v>
      </c>
      <c r="N80" s="168">
        <f t="shared" si="13"/>
        <v>69.342326632797963</v>
      </c>
      <c r="O80" s="244">
        <f t="shared" si="42"/>
        <v>2136521.2096671765</v>
      </c>
      <c r="P80" s="250">
        <f t="shared" si="15"/>
        <v>8133301.9725722447</v>
      </c>
      <c r="Q80" s="228">
        <f t="shared" si="43"/>
        <v>263.97214286168531</v>
      </c>
      <c r="R80" s="37">
        <f t="shared" si="44"/>
        <v>3997853.8419367131</v>
      </c>
      <c r="S80" s="251">
        <f t="shared" si="16"/>
        <v>129.75321081925827</v>
      </c>
      <c r="T80" s="250">
        <f t="shared" si="45"/>
        <v>12131155.814508958</v>
      </c>
      <c r="U80" s="282">
        <f t="shared" si="38"/>
        <v>393.72535368094356</v>
      </c>
      <c r="V80" s="280">
        <f t="shared" si="46"/>
        <v>14655538.118257638</v>
      </c>
      <c r="W80" s="518">
        <f t="shared" si="47"/>
        <v>989140.40274756181</v>
      </c>
      <c r="X80" s="289">
        <f t="shared" si="19"/>
        <v>32.103260469716325</v>
      </c>
      <c r="Y80" s="527">
        <f t="shared" si="48"/>
        <v>3125661.6124147382</v>
      </c>
      <c r="Z80" s="268">
        <f t="shared" si="49"/>
        <v>13120296.21725652</v>
      </c>
      <c r="AA80" s="273">
        <f t="shared" si="20"/>
        <v>425.82861415065992</v>
      </c>
      <c r="AB80" s="274">
        <f t="shared" si="21"/>
        <v>751.1046609375154</v>
      </c>
      <c r="AC80" s="161"/>
      <c r="AD80" s="335">
        <f>PFI!Q82</f>
        <v>12551728.485507632</v>
      </c>
      <c r="AE80" s="342">
        <f t="shared" si="39"/>
        <v>568567.73174888827</v>
      </c>
      <c r="AF80" s="385">
        <f t="shared" si="23"/>
        <v>4.5297962938360525E-2</v>
      </c>
      <c r="AG80" s="125"/>
      <c r="AH80" s="125"/>
    </row>
    <row r="81" spans="1:34" ht="15">
      <c r="A81" s="30">
        <v>65</v>
      </c>
      <c r="B81" s="44" t="s">
        <v>67</v>
      </c>
      <c r="C81" s="37">
        <f>Vertetie_ienemumi!J70</f>
        <v>5518353.3294641627</v>
      </c>
      <c r="D81" s="97">
        <f>Iedzivotaju_skaits_struktura!C70</f>
        <v>12193</v>
      </c>
      <c r="E81" s="97">
        <f>Iedzivotaju_skaits_struktura!D70</f>
        <v>699</v>
      </c>
      <c r="F81" s="97">
        <f>Iedzivotaju_skaits_struktura!E70</f>
        <v>1270</v>
      </c>
      <c r="G81" s="97">
        <f>Iedzivotaju_skaits_struktura!F70</f>
        <v>2654</v>
      </c>
      <c r="H81" s="97">
        <f>PFI!H83</f>
        <v>621.74300000000005</v>
      </c>
      <c r="I81" s="37">
        <f t="shared" ref="I81:I137" si="50">C81/D81</f>
        <v>452.58372258379092</v>
      </c>
      <c r="J81" s="37">
        <f t="shared" ref="J81:J135" si="51">D81+($E$6*E81)+($E$7*F81)+($E$8*G81)+($E$9*H81)</f>
        <v>20877.869360000001</v>
      </c>
      <c r="K81" s="146">
        <f t="shared" ref="K81:K137" si="52">C81/J81</f>
        <v>264.31592392453609</v>
      </c>
      <c r="L81" s="149">
        <f t="shared" si="40"/>
        <v>3311011.9976784973</v>
      </c>
      <c r="M81" s="128">
        <f t="shared" si="41"/>
        <v>-175.63764751160613</v>
      </c>
      <c r="N81" s="168">
        <f t="shared" ref="N81:N135" si="53">M81*-0.6</f>
        <v>105.38258850696367</v>
      </c>
      <c r="O81" s="244">
        <f t="shared" si="42"/>
        <v>2200163.9156670249</v>
      </c>
      <c r="P81" s="250">
        <f t="shared" ref="P81:P135" si="54">L81+O81</f>
        <v>5511175.9133455222</v>
      </c>
      <c r="Q81" s="228">
        <f t="shared" si="43"/>
        <v>263.97214286168531</v>
      </c>
      <c r="R81" s="37">
        <f t="shared" si="44"/>
        <v>2207341.3317856654</v>
      </c>
      <c r="S81" s="251">
        <f t="shared" ref="S81:S135" si="55">R81/J81</f>
        <v>105.72636956981444</v>
      </c>
      <c r="T81" s="250">
        <f t="shared" si="45"/>
        <v>7718517.2451311871</v>
      </c>
      <c r="U81" s="282">
        <f t="shared" si="38"/>
        <v>369.69851243149969</v>
      </c>
      <c r="V81" s="280">
        <f t="shared" si="46"/>
        <v>11184756.7517158</v>
      </c>
      <c r="W81" s="518">
        <f t="shared" si="47"/>
        <v>754888.33700641803</v>
      </c>
      <c r="X81" s="289">
        <f t="shared" ref="X81:X135" si="56">W81/J81</f>
        <v>36.15734556001734</v>
      </c>
      <c r="Y81" s="527">
        <f t="shared" si="48"/>
        <v>2955052.2526734429</v>
      </c>
      <c r="Z81" s="268">
        <f t="shared" si="49"/>
        <v>8473405.5821376052</v>
      </c>
      <c r="AA81" s="273">
        <f t="shared" ref="AA81:AA137" si="57">Z81/J81</f>
        <v>405.85585799151704</v>
      </c>
      <c r="AB81" s="274">
        <f t="shared" ref="AB81:AB137" si="58">Z81/D81</f>
        <v>694.94017732613838</v>
      </c>
      <c r="AC81" s="161"/>
      <c r="AD81" s="335">
        <f>PFI!Q83</f>
        <v>8017053.7947432408</v>
      </c>
      <c r="AE81" s="342">
        <f t="shared" si="39"/>
        <v>456351.78739436436</v>
      </c>
      <c r="AF81" s="385">
        <f t="shared" ref="AF81:AF137" si="59">Z81/AD81-1</f>
        <v>5.6922630068117153E-2</v>
      </c>
      <c r="AG81" s="125"/>
      <c r="AH81" s="125"/>
    </row>
    <row r="82" spans="1:34" ht="15">
      <c r="A82" s="30">
        <v>66</v>
      </c>
      <c r="B82" s="44" t="s">
        <v>68</v>
      </c>
      <c r="C82" s="37">
        <f>Vertetie_ienemumi!J71</f>
        <v>1343590.7741075172</v>
      </c>
      <c r="D82" s="97">
        <f>Iedzivotaju_skaits_struktura!C71</f>
        <v>2429</v>
      </c>
      <c r="E82" s="97">
        <f>Iedzivotaju_skaits_struktura!D71</f>
        <v>131</v>
      </c>
      <c r="F82" s="97">
        <f>Iedzivotaju_skaits_struktura!E71</f>
        <v>221</v>
      </c>
      <c r="G82" s="97">
        <f>Iedzivotaju_skaits_struktura!F71</f>
        <v>548</v>
      </c>
      <c r="H82" s="97">
        <f>PFI!H84</f>
        <v>346.73500000000001</v>
      </c>
      <c r="I82" s="37">
        <f t="shared" si="50"/>
        <v>553.14564598909726</v>
      </c>
      <c r="J82" s="37">
        <f t="shared" si="51"/>
        <v>4388.5572000000002</v>
      </c>
      <c r="K82" s="146">
        <f t="shared" si="52"/>
        <v>306.15774453333256</v>
      </c>
      <c r="L82" s="149">
        <f t="shared" si="40"/>
        <v>806154.46446451033</v>
      </c>
      <c r="M82" s="128">
        <f t="shared" si="41"/>
        <v>-133.79582690280967</v>
      </c>
      <c r="N82" s="168">
        <f t="shared" si="53"/>
        <v>80.277496141685802</v>
      </c>
      <c r="O82" s="244">
        <f t="shared" si="42"/>
        <v>352302.38369056745</v>
      </c>
      <c r="P82" s="250">
        <f t="shared" si="54"/>
        <v>1158456.8481550778</v>
      </c>
      <c r="Q82" s="228">
        <f t="shared" si="43"/>
        <v>263.97214286168531</v>
      </c>
      <c r="R82" s="37">
        <f t="shared" si="44"/>
        <v>537436.30964300688</v>
      </c>
      <c r="S82" s="251">
        <f t="shared" si="55"/>
        <v>122.46309781333302</v>
      </c>
      <c r="T82" s="250">
        <f t="shared" si="45"/>
        <v>1695893.1577980847</v>
      </c>
      <c r="U82" s="282">
        <f t="shared" si="38"/>
        <v>386.43524067501835</v>
      </c>
      <c r="V82" s="280">
        <f t="shared" si="46"/>
        <v>2167426.2145127673</v>
      </c>
      <c r="W82" s="518">
        <f t="shared" si="47"/>
        <v>146285.23507287385</v>
      </c>
      <c r="X82" s="289">
        <f t="shared" si="56"/>
        <v>33.333332210612149</v>
      </c>
      <c r="Y82" s="527">
        <f t="shared" si="48"/>
        <v>498587.61876344134</v>
      </c>
      <c r="Z82" s="268">
        <f t="shared" si="49"/>
        <v>1842178.3928709584</v>
      </c>
      <c r="AA82" s="273">
        <f t="shared" si="57"/>
        <v>419.76857288563048</v>
      </c>
      <c r="AB82" s="274">
        <f t="shared" si="58"/>
        <v>758.41020702797789</v>
      </c>
      <c r="AC82" s="161"/>
      <c r="AD82" s="335">
        <f>PFI!Q84</f>
        <v>1763628.5965900728</v>
      </c>
      <c r="AE82" s="342">
        <f t="shared" si="39"/>
        <v>78549.796280885581</v>
      </c>
      <c r="AF82" s="385">
        <f t="shared" si="59"/>
        <v>4.4538740431380841E-2</v>
      </c>
      <c r="AG82" s="125"/>
      <c r="AH82" s="125"/>
    </row>
    <row r="83" spans="1:34" ht="15">
      <c r="A83" s="30">
        <v>67</v>
      </c>
      <c r="B83" s="44" t="s">
        <v>69</v>
      </c>
      <c r="C83" s="37">
        <f>Vertetie_ienemumi!J72</f>
        <v>5649651.462899155</v>
      </c>
      <c r="D83" s="97">
        <f>Iedzivotaju_skaits_struktura!C72</f>
        <v>13335</v>
      </c>
      <c r="E83" s="97">
        <f>Iedzivotaju_skaits_struktura!D72</f>
        <v>712</v>
      </c>
      <c r="F83" s="97">
        <f>Iedzivotaju_skaits_struktura!E72</f>
        <v>1260</v>
      </c>
      <c r="G83" s="97">
        <f>Iedzivotaju_skaits_struktura!F72</f>
        <v>3052</v>
      </c>
      <c r="H83" s="97">
        <f>PFI!H85</f>
        <v>963.25699999999995</v>
      </c>
      <c r="I83" s="37">
        <f t="shared" si="50"/>
        <v>423.67090085482977</v>
      </c>
      <c r="J83" s="37">
        <f t="shared" si="51"/>
        <v>22831.31064</v>
      </c>
      <c r="K83" s="146">
        <f t="shared" si="52"/>
        <v>247.45191163056046</v>
      </c>
      <c r="L83" s="149">
        <f t="shared" si="40"/>
        <v>3389790.8777394928</v>
      </c>
      <c r="M83" s="128">
        <f t="shared" si="41"/>
        <v>-192.50165980558177</v>
      </c>
      <c r="N83" s="168">
        <f t="shared" si="53"/>
        <v>115.50099588334905</v>
      </c>
      <c r="O83" s="244">
        <f t="shared" si="42"/>
        <v>2637039.1162421033</v>
      </c>
      <c r="P83" s="250">
        <f t="shared" si="54"/>
        <v>6026829.9939815961</v>
      </c>
      <c r="Q83" s="228">
        <f t="shared" si="43"/>
        <v>263.97214286168531</v>
      </c>
      <c r="R83" s="37">
        <f t="shared" si="44"/>
        <v>2259860.5851596622</v>
      </c>
      <c r="S83" s="251">
        <f t="shared" si="55"/>
        <v>98.980764652224195</v>
      </c>
      <c r="T83" s="250">
        <f t="shared" si="45"/>
        <v>8286690.5791412583</v>
      </c>
      <c r="U83" s="282">
        <f t="shared" si="38"/>
        <v>362.95290751390951</v>
      </c>
      <c r="V83" s="280">
        <f t="shared" si="46"/>
        <v>12616287.859825648</v>
      </c>
      <c r="W83" s="518">
        <f t="shared" si="47"/>
        <v>851506.09647697792</v>
      </c>
      <c r="X83" s="289">
        <f t="shared" si="56"/>
        <v>37.295541631550329</v>
      </c>
      <c r="Y83" s="527">
        <f t="shared" si="48"/>
        <v>3488545.212719081</v>
      </c>
      <c r="Z83" s="268">
        <f t="shared" si="49"/>
        <v>9138196.6756182369</v>
      </c>
      <c r="AA83" s="273">
        <f t="shared" si="57"/>
        <v>400.24844914545986</v>
      </c>
      <c r="AB83" s="274">
        <f t="shared" si="58"/>
        <v>685.27909078501966</v>
      </c>
      <c r="AC83" s="161"/>
      <c r="AD83" s="335">
        <f>PFI!Q85</f>
        <v>8764287.3049985263</v>
      </c>
      <c r="AE83" s="342">
        <f t="shared" si="39"/>
        <v>373909.37061971053</v>
      </c>
      <c r="AF83" s="385">
        <f t="shared" si="59"/>
        <v>4.2662838130198999E-2</v>
      </c>
      <c r="AG83" s="125"/>
      <c r="AH83" s="125"/>
    </row>
    <row r="84" spans="1:34" ht="15">
      <c r="A84" s="30">
        <v>68</v>
      </c>
      <c r="B84" s="44" t="s">
        <v>70</v>
      </c>
      <c r="C84" s="37">
        <f>Vertetie_ienemumi!J73</f>
        <v>12881142.446051147</v>
      </c>
      <c r="D84" s="97">
        <f>Iedzivotaju_skaits_struktura!C73</f>
        <v>24452</v>
      </c>
      <c r="E84" s="97">
        <f>Iedzivotaju_skaits_struktura!D73</f>
        <v>1578</v>
      </c>
      <c r="F84" s="97">
        <f>Iedzivotaju_skaits_struktura!E73</f>
        <v>2493</v>
      </c>
      <c r="G84" s="97">
        <f>Iedzivotaju_skaits_struktura!F73</f>
        <v>5287</v>
      </c>
      <c r="H84" s="97">
        <f>PFI!H86</f>
        <v>2155.4270000000001</v>
      </c>
      <c r="I84" s="37">
        <f t="shared" si="50"/>
        <v>526.79300041105625</v>
      </c>
      <c r="J84" s="37">
        <f t="shared" si="51"/>
        <v>43460.329039999997</v>
      </c>
      <c r="K84" s="146">
        <f t="shared" si="52"/>
        <v>296.38851639147987</v>
      </c>
      <c r="L84" s="149">
        <f t="shared" si="40"/>
        <v>7728685.4676306881</v>
      </c>
      <c r="M84" s="128">
        <f t="shared" si="41"/>
        <v>-143.56505504466236</v>
      </c>
      <c r="N84" s="168">
        <f t="shared" si="53"/>
        <v>86.139033026797406</v>
      </c>
      <c r="O84" s="244">
        <f t="shared" si="42"/>
        <v>3743630.7185320421</v>
      </c>
      <c r="P84" s="250">
        <f t="shared" si="54"/>
        <v>11472316.186162731</v>
      </c>
      <c r="Q84" s="228">
        <f t="shared" si="43"/>
        <v>263.97214286168531</v>
      </c>
      <c r="R84" s="37">
        <f t="shared" si="44"/>
        <v>5152456.9784204587</v>
      </c>
      <c r="S84" s="251">
        <f t="shared" si="55"/>
        <v>118.55540655659195</v>
      </c>
      <c r="T84" s="250">
        <f t="shared" si="45"/>
        <v>16624773.164583189</v>
      </c>
      <c r="U84" s="282">
        <f t="shared" si="38"/>
        <v>382.52754941827726</v>
      </c>
      <c r="V84" s="280">
        <f t="shared" si="46"/>
        <v>21888816.480419606</v>
      </c>
      <c r="W84" s="518">
        <f t="shared" si="47"/>
        <v>1477333.1811089967</v>
      </c>
      <c r="X84" s="289">
        <f t="shared" si="56"/>
        <v>33.992682838394749</v>
      </c>
      <c r="Y84" s="527">
        <f t="shared" si="48"/>
        <v>5220963.8996410388</v>
      </c>
      <c r="Z84" s="268">
        <f t="shared" si="49"/>
        <v>18102106.345692188</v>
      </c>
      <c r="AA84" s="273">
        <f t="shared" si="57"/>
        <v>416.52023225667205</v>
      </c>
      <c r="AB84" s="274">
        <f t="shared" si="58"/>
        <v>740.31189046671795</v>
      </c>
      <c r="AC84" s="161"/>
      <c r="AD84" s="335">
        <f>PFI!Q86</f>
        <v>17252442.43971166</v>
      </c>
      <c r="AE84" s="342">
        <f t="shared" si="39"/>
        <v>849663.9059805274</v>
      </c>
      <c r="AF84" s="385">
        <f t="shared" si="59"/>
        <v>4.9248905420183897E-2</v>
      </c>
      <c r="AG84" s="125"/>
      <c r="AH84" s="125"/>
    </row>
    <row r="85" spans="1:34" ht="15">
      <c r="A85" s="30">
        <v>69</v>
      </c>
      <c r="B85" s="44" t="s">
        <v>71</v>
      </c>
      <c r="C85" s="37">
        <f>Vertetie_ienemumi!J74</f>
        <v>2599954.0710791377</v>
      </c>
      <c r="D85" s="97">
        <f>Iedzivotaju_skaits_struktura!C74</f>
        <v>3602</v>
      </c>
      <c r="E85" s="97">
        <f>Iedzivotaju_skaits_struktura!D74</f>
        <v>250</v>
      </c>
      <c r="F85" s="97">
        <f>Iedzivotaju_skaits_struktura!E74</f>
        <v>437</v>
      </c>
      <c r="G85" s="97">
        <f>Iedzivotaju_skaits_struktura!F74</f>
        <v>707</v>
      </c>
      <c r="H85" s="97">
        <f>PFI!H87</f>
        <v>220.46400000000003</v>
      </c>
      <c r="I85" s="37">
        <f t="shared" si="50"/>
        <v>721.80845948893329</v>
      </c>
      <c r="J85" s="37">
        <f t="shared" si="51"/>
        <v>6469.9052799999999</v>
      </c>
      <c r="K85" s="146">
        <f t="shared" si="52"/>
        <v>401.85349839915085</v>
      </c>
      <c r="L85" s="149">
        <f t="shared" si="40"/>
        <v>1559972.4426474825</v>
      </c>
      <c r="M85" s="128">
        <f t="shared" si="41"/>
        <v>-38.100073036991375</v>
      </c>
      <c r="N85" s="168">
        <f t="shared" si="53"/>
        <v>22.860043822194825</v>
      </c>
      <c r="O85" s="244">
        <f t="shared" si="42"/>
        <v>147902.31822624968</v>
      </c>
      <c r="P85" s="250">
        <f t="shared" si="54"/>
        <v>1707874.7608737322</v>
      </c>
      <c r="Q85" s="228">
        <f t="shared" si="43"/>
        <v>263.97214286168531</v>
      </c>
      <c r="R85" s="37">
        <f t="shared" si="44"/>
        <v>1039981.6284316551</v>
      </c>
      <c r="S85" s="251">
        <f t="shared" si="55"/>
        <v>160.74139935966036</v>
      </c>
      <c r="T85" s="250">
        <f t="shared" si="45"/>
        <v>2747856.3893053872</v>
      </c>
      <c r="U85" s="282">
        <f t="shared" si="38"/>
        <v>424.71354222134568</v>
      </c>
      <c r="V85" s="280">
        <f t="shared" si="46"/>
        <v>2576222.589633882</v>
      </c>
      <c r="W85" s="518">
        <f t="shared" si="47"/>
        <v>173875.96615802596</v>
      </c>
      <c r="X85" s="289">
        <f t="shared" si="56"/>
        <v>26.8745767724788</v>
      </c>
      <c r="Y85" s="527">
        <f t="shared" si="48"/>
        <v>321778.28438427567</v>
      </c>
      <c r="Z85" s="268">
        <f t="shared" si="49"/>
        <v>2921732.3554634131</v>
      </c>
      <c r="AA85" s="273">
        <f t="shared" si="57"/>
        <v>451.58811899382442</v>
      </c>
      <c r="AB85" s="274">
        <f t="shared" si="58"/>
        <v>811.14168669167486</v>
      </c>
      <c r="AC85" s="161"/>
      <c r="AD85" s="335">
        <f>PFI!Q87</f>
        <v>2790386.1859082459</v>
      </c>
      <c r="AE85" s="342">
        <f t="shared" si="39"/>
        <v>131346.1695551672</v>
      </c>
      <c r="AF85" s="385">
        <f t="shared" si="59"/>
        <v>4.7070964663773029E-2</v>
      </c>
      <c r="AG85" s="125"/>
      <c r="AH85" s="125"/>
    </row>
    <row r="86" spans="1:34" ht="15">
      <c r="A86" s="30">
        <v>70</v>
      </c>
      <c r="B86" s="44" t="s">
        <v>72</v>
      </c>
      <c r="C86" s="37">
        <f>Vertetie_ienemumi!J75</f>
        <v>27366332.253225397</v>
      </c>
      <c r="D86" s="97">
        <f>Iedzivotaju_skaits_struktura!C75</f>
        <v>21229</v>
      </c>
      <c r="E86" s="97">
        <f>Iedzivotaju_skaits_struktura!D75</f>
        <v>2893</v>
      </c>
      <c r="F86" s="97">
        <f>Iedzivotaju_skaits_struktura!E75</f>
        <v>3243</v>
      </c>
      <c r="G86" s="97">
        <f>Iedzivotaju_skaits_struktura!F75</f>
        <v>1988</v>
      </c>
      <c r="H86" s="97">
        <f>PFI!H88</f>
        <v>104.01700000000001</v>
      </c>
      <c r="I86" s="37">
        <f t="shared" si="50"/>
        <v>1289.1013355893069</v>
      </c>
      <c r="J86" s="37">
        <f t="shared" si="51"/>
        <v>40200.025839999995</v>
      </c>
      <c r="K86" s="146">
        <f t="shared" si="52"/>
        <v>680.75409608307359</v>
      </c>
      <c r="L86" s="149">
        <f t="shared" si="40"/>
        <v>16419799.351935238</v>
      </c>
      <c r="M86" s="128">
        <f t="shared" si="41"/>
        <v>240.80052464693136</v>
      </c>
      <c r="N86" s="168">
        <f t="shared" si="53"/>
        <v>-144.48031478815881</v>
      </c>
      <c r="O86" s="244">
        <f t="shared" si="42"/>
        <v>-5808112.3878553174</v>
      </c>
      <c r="P86" s="250">
        <f t="shared" si="54"/>
        <v>10611686.96407992</v>
      </c>
      <c r="Q86" s="228">
        <f t="shared" si="43"/>
        <v>263.97214286168531</v>
      </c>
      <c r="R86" s="37">
        <f t="shared" si="44"/>
        <v>10946532.90129016</v>
      </c>
      <c r="S86" s="251">
        <f t="shared" si="55"/>
        <v>272.30163843322947</v>
      </c>
      <c r="T86" s="250">
        <f t="shared" si="45"/>
        <v>21558219.86537008</v>
      </c>
      <c r="U86" s="282">
        <f t="shared" si="38"/>
        <v>536.27378129491478</v>
      </c>
      <c r="V86" s="280">
        <f t="shared" si="46"/>
        <v>4795256.905784403</v>
      </c>
      <c r="W86" s="518">
        <f t="shared" si="47"/>
        <v>323644.36629976961</v>
      </c>
      <c r="X86" s="289">
        <f t="shared" si="56"/>
        <v>8.0508497081048063</v>
      </c>
      <c r="Y86" s="527">
        <f t="shared" si="48"/>
        <v>-5484468.0215555476</v>
      </c>
      <c r="Z86" s="268">
        <f t="shared" si="49"/>
        <v>21881864.231669851</v>
      </c>
      <c r="AA86" s="273">
        <f t="shared" si="57"/>
        <v>544.32463100301959</v>
      </c>
      <c r="AB86" s="274">
        <f t="shared" si="58"/>
        <v>1030.7534142762188</v>
      </c>
      <c r="AC86" s="161"/>
      <c r="AD86" s="335">
        <f>PFI!Q88</f>
        <v>20329023.940254807</v>
      </c>
      <c r="AE86" s="342">
        <f t="shared" si="39"/>
        <v>1552840.2914150432</v>
      </c>
      <c r="AF86" s="385">
        <f t="shared" si="59"/>
        <v>7.6385383576639043E-2</v>
      </c>
      <c r="AG86" s="125"/>
      <c r="AH86" s="125"/>
    </row>
    <row r="87" spans="1:34" ht="15">
      <c r="A87" s="30">
        <v>71</v>
      </c>
      <c r="B87" s="44" t="s">
        <v>73</v>
      </c>
      <c r="C87" s="37">
        <f>Vertetie_ienemumi!J76</f>
        <v>1491943.4484080803</v>
      </c>
      <c r="D87" s="97">
        <f>Iedzivotaju_skaits_struktura!C76</f>
        <v>3267</v>
      </c>
      <c r="E87" s="97">
        <f>Iedzivotaju_skaits_struktura!D76</f>
        <v>190</v>
      </c>
      <c r="F87" s="97">
        <f>Iedzivotaju_skaits_struktura!E76</f>
        <v>307</v>
      </c>
      <c r="G87" s="97">
        <f>Iedzivotaju_skaits_struktura!F76</f>
        <v>786</v>
      </c>
      <c r="H87" s="97">
        <f>PFI!H89</f>
        <v>417.20300000000003</v>
      </c>
      <c r="I87" s="37">
        <f t="shared" si="50"/>
        <v>456.67078310623822</v>
      </c>
      <c r="J87" s="37">
        <f t="shared" si="51"/>
        <v>5928.2085600000009</v>
      </c>
      <c r="K87" s="146">
        <f t="shared" si="52"/>
        <v>251.66851559083474</v>
      </c>
      <c r="L87" s="149">
        <f t="shared" si="40"/>
        <v>895166.06904484809</v>
      </c>
      <c r="M87" s="128">
        <f t="shared" si="41"/>
        <v>-188.28505584530748</v>
      </c>
      <c r="N87" s="168">
        <f t="shared" si="53"/>
        <v>112.97103350718449</v>
      </c>
      <c r="O87" s="244">
        <f t="shared" si="42"/>
        <v>669715.847869338</v>
      </c>
      <c r="P87" s="250">
        <f t="shared" si="54"/>
        <v>1564881.916914186</v>
      </c>
      <c r="Q87" s="228">
        <f t="shared" si="43"/>
        <v>263.97214286168531</v>
      </c>
      <c r="R87" s="37">
        <f t="shared" si="44"/>
        <v>596777.37936323218</v>
      </c>
      <c r="S87" s="251">
        <f t="shared" si="55"/>
        <v>100.66740623633392</v>
      </c>
      <c r="T87" s="250">
        <f t="shared" si="45"/>
        <v>2161659.2962774183</v>
      </c>
      <c r="U87" s="282">
        <f t="shared" si="38"/>
        <v>364.63954909801924</v>
      </c>
      <c r="V87" s="280">
        <f t="shared" si="46"/>
        <v>3250854.7008889588</v>
      </c>
      <c r="W87" s="518">
        <f t="shared" si="47"/>
        <v>219408.64280549518</v>
      </c>
      <c r="X87" s="289">
        <f t="shared" si="56"/>
        <v>37.010952058254702</v>
      </c>
      <c r="Y87" s="527">
        <f t="shared" si="48"/>
        <v>889124.49067483319</v>
      </c>
      <c r="Z87" s="268">
        <f t="shared" si="49"/>
        <v>2381067.9390829136</v>
      </c>
      <c r="AA87" s="273">
        <f t="shared" si="57"/>
        <v>401.65050115627395</v>
      </c>
      <c r="AB87" s="274">
        <f t="shared" si="58"/>
        <v>728.82397890508526</v>
      </c>
      <c r="AC87" s="161"/>
      <c r="AD87" s="335">
        <f>PFI!Q89</f>
        <v>2277144.6974946065</v>
      </c>
      <c r="AE87" s="342">
        <f t="shared" si="39"/>
        <v>103923.24158830708</v>
      </c>
      <c r="AF87" s="385">
        <f t="shared" si="59"/>
        <v>4.5637522157747412E-2</v>
      </c>
      <c r="AG87" s="125"/>
      <c r="AH87" s="125"/>
    </row>
    <row r="88" spans="1:34" ht="15">
      <c r="A88" s="30">
        <v>72</v>
      </c>
      <c r="B88" s="44" t="s">
        <v>74</v>
      </c>
      <c r="C88" s="37">
        <f>Vertetie_ienemumi!J77</f>
        <v>920793.37869077129</v>
      </c>
      <c r="D88" s="97">
        <f>Iedzivotaju_skaits_struktura!C77</f>
        <v>1622</v>
      </c>
      <c r="E88" s="97">
        <f>Iedzivotaju_skaits_struktura!D77</f>
        <v>86</v>
      </c>
      <c r="F88" s="97">
        <f>Iedzivotaju_skaits_struktura!E77</f>
        <v>152</v>
      </c>
      <c r="G88" s="97">
        <f>Iedzivotaju_skaits_struktura!F77</f>
        <v>387</v>
      </c>
      <c r="H88" s="97">
        <f>PFI!H90</f>
        <v>109.62899999999999</v>
      </c>
      <c r="I88" s="37">
        <f t="shared" si="50"/>
        <v>567.69012249739285</v>
      </c>
      <c r="J88" s="37">
        <f t="shared" si="51"/>
        <v>2771.7760800000005</v>
      </c>
      <c r="K88" s="146">
        <f t="shared" si="52"/>
        <v>332.20337866930834</v>
      </c>
      <c r="L88" s="149">
        <f t="shared" si="40"/>
        <v>552476.02721446275</v>
      </c>
      <c r="M88" s="128">
        <f t="shared" si="41"/>
        <v>-107.75019276683389</v>
      </c>
      <c r="N88" s="168">
        <f t="shared" si="53"/>
        <v>64.650115660100326</v>
      </c>
      <c r="O88" s="244">
        <f t="shared" si="42"/>
        <v>179195.64415589953</v>
      </c>
      <c r="P88" s="250">
        <f t="shared" si="54"/>
        <v>731671.67137036228</v>
      </c>
      <c r="Q88" s="228">
        <f t="shared" si="43"/>
        <v>263.97214286168531</v>
      </c>
      <c r="R88" s="37">
        <f t="shared" si="44"/>
        <v>368317.35147630854</v>
      </c>
      <c r="S88" s="251">
        <f t="shared" si="55"/>
        <v>132.88135146772333</v>
      </c>
      <c r="T88" s="250">
        <f t="shared" si="45"/>
        <v>1099989.0228466708</v>
      </c>
      <c r="U88" s="282">
        <f t="shared" si="38"/>
        <v>396.85349432940865</v>
      </c>
      <c r="V88" s="280">
        <f t="shared" si="46"/>
        <v>1296735.6318759222</v>
      </c>
      <c r="W88" s="518">
        <f t="shared" si="47"/>
        <v>87520.06202849379</v>
      </c>
      <c r="X88" s="289">
        <f t="shared" si="56"/>
        <v>31.575444589482775</v>
      </c>
      <c r="Y88" s="527">
        <f t="shared" si="48"/>
        <v>266715.70618439332</v>
      </c>
      <c r="Z88" s="268">
        <f t="shared" si="49"/>
        <v>1187509.0848751646</v>
      </c>
      <c r="AA88" s="273">
        <f t="shared" si="57"/>
        <v>428.42893891889145</v>
      </c>
      <c r="AB88" s="274">
        <f t="shared" si="58"/>
        <v>732.12643950380061</v>
      </c>
      <c r="AC88" s="161"/>
      <c r="AD88" s="335">
        <f>PFI!Q90</f>
        <v>1144093.4377283433</v>
      </c>
      <c r="AE88" s="342">
        <f t="shared" si="39"/>
        <v>43415.647146821255</v>
      </c>
      <c r="AF88" s="385">
        <f t="shared" si="59"/>
        <v>3.794764108867299E-2</v>
      </c>
      <c r="AG88" s="125"/>
      <c r="AH88" s="125"/>
    </row>
    <row r="89" spans="1:34" ht="15">
      <c r="A89" s="30">
        <v>73</v>
      </c>
      <c r="B89" s="44" t="s">
        <v>75</v>
      </c>
      <c r="C89" s="37">
        <f>Vertetie_ienemumi!J78</f>
        <v>1133814.0330565488</v>
      </c>
      <c r="D89" s="97">
        <f>Iedzivotaju_skaits_struktura!C78</f>
        <v>1875</v>
      </c>
      <c r="E89" s="97">
        <f>Iedzivotaju_skaits_struktura!D78</f>
        <v>112</v>
      </c>
      <c r="F89" s="97">
        <f>Iedzivotaju_skaits_struktura!E78</f>
        <v>207</v>
      </c>
      <c r="G89" s="97">
        <f>Iedzivotaju_skaits_struktura!F78</f>
        <v>351</v>
      </c>
      <c r="H89" s="97">
        <f>PFI!H91</f>
        <v>280.01900000000001</v>
      </c>
      <c r="I89" s="37">
        <f t="shared" si="50"/>
        <v>604.70081763015935</v>
      </c>
      <c r="J89" s="37">
        <f t="shared" si="51"/>
        <v>3497.2688799999996</v>
      </c>
      <c r="K89" s="146">
        <f t="shared" si="52"/>
        <v>324.19984621158125</v>
      </c>
      <c r="L89" s="149">
        <f t="shared" si="40"/>
        <v>680288.41983392928</v>
      </c>
      <c r="M89" s="128">
        <f t="shared" si="41"/>
        <v>-115.75372522456098</v>
      </c>
      <c r="N89" s="168">
        <f t="shared" si="53"/>
        <v>69.452235134736583</v>
      </c>
      <c r="O89" s="244">
        <f t="shared" si="42"/>
        <v>242893.14058315684</v>
      </c>
      <c r="P89" s="250">
        <f t="shared" si="54"/>
        <v>923181.56041708612</v>
      </c>
      <c r="Q89" s="228">
        <f t="shared" si="43"/>
        <v>263.97214286168531</v>
      </c>
      <c r="R89" s="37">
        <f t="shared" si="44"/>
        <v>453525.61322261952</v>
      </c>
      <c r="S89" s="251">
        <f t="shared" si="55"/>
        <v>129.67993848463249</v>
      </c>
      <c r="T89" s="250">
        <f t="shared" si="45"/>
        <v>1376707.1736397056</v>
      </c>
      <c r="U89" s="282">
        <f t="shared" si="38"/>
        <v>393.6520813463178</v>
      </c>
      <c r="V89" s="280">
        <f t="shared" si="46"/>
        <v>1664137.5241096728</v>
      </c>
      <c r="W89" s="518">
        <f t="shared" si="47"/>
        <v>112316.97175107677</v>
      </c>
      <c r="X89" s="289">
        <f t="shared" si="56"/>
        <v>32.115623821030532</v>
      </c>
      <c r="Y89" s="527">
        <f t="shared" si="48"/>
        <v>355210.11233423359</v>
      </c>
      <c r="Z89" s="268">
        <f t="shared" si="49"/>
        <v>1489024.1453907825</v>
      </c>
      <c r="AA89" s="273">
        <f t="shared" si="57"/>
        <v>425.76770516734837</v>
      </c>
      <c r="AB89" s="274">
        <f t="shared" si="58"/>
        <v>794.14621087508397</v>
      </c>
      <c r="AC89" s="161"/>
      <c r="AD89" s="335">
        <f>PFI!Q91</f>
        <v>1456515.4668293921</v>
      </c>
      <c r="AE89" s="342">
        <f t="shared" si="39"/>
        <v>32508.678561390378</v>
      </c>
      <c r="AF89" s="385">
        <f t="shared" si="59"/>
        <v>2.2319487366760926E-2</v>
      </c>
      <c r="AG89" s="125"/>
      <c r="AH89" s="125"/>
    </row>
    <row r="90" spans="1:34" ht="15">
      <c r="A90" s="30">
        <v>74</v>
      </c>
      <c r="B90" s="44" t="s">
        <v>76</v>
      </c>
      <c r="C90" s="37">
        <f>Vertetie_ienemumi!J79</f>
        <v>1863670.5058924456</v>
      </c>
      <c r="D90" s="97">
        <f>Iedzivotaju_skaits_struktura!C79</f>
        <v>3628</v>
      </c>
      <c r="E90" s="97">
        <f>Iedzivotaju_skaits_struktura!D79</f>
        <v>180</v>
      </c>
      <c r="F90" s="97">
        <f>Iedzivotaju_skaits_struktura!E79</f>
        <v>284</v>
      </c>
      <c r="G90" s="97">
        <f>Iedzivotaju_skaits_struktura!F79</f>
        <v>791</v>
      </c>
      <c r="H90" s="97">
        <f>PFI!H92</f>
        <v>643.22900000000004</v>
      </c>
      <c r="I90" s="37">
        <f t="shared" si="50"/>
        <v>513.69087814014483</v>
      </c>
      <c r="J90" s="37">
        <f t="shared" si="51"/>
        <v>6538.0880800000004</v>
      </c>
      <c r="K90" s="146">
        <f t="shared" si="52"/>
        <v>285.04824087540368</v>
      </c>
      <c r="L90" s="149">
        <f t="shared" ref="L90:L121" si="60">C90*$L$14</f>
        <v>1118202.3035354672</v>
      </c>
      <c r="M90" s="128">
        <f t="shared" ref="M90:M121" si="61">K90-$K$15</f>
        <v>-154.90533056073855</v>
      </c>
      <c r="N90" s="168">
        <f t="shared" si="53"/>
        <v>92.943198336443132</v>
      </c>
      <c r="O90" s="244">
        <f t="shared" ref="O90:O121" si="62">N90*J90</f>
        <v>607670.81716057472</v>
      </c>
      <c r="P90" s="250">
        <f t="shared" si="54"/>
        <v>1725873.120696042</v>
      </c>
      <c r="Q90" s="228">
        <f t="shared" ref="Q90:Q121" si="63">P90/J90</f>
        <v>263.97214286168531</v>
      </c>
      <c r="R90" s="37">
        <f t="shared" ref="R90:R121" si="64">C90*$R$14</f>
        <v>745468.20235697832</v>
      </c>
      <c r="S90" s="251">
        <f t="shared" si="55"/>
        <v>114.01929635016148</v>
      </c>
      <c r="T90" s="250">
        <f t="shared" ref="T90:T121" si="65">R90+P90</f>
        <v>2471341.3230530201</v>
      </c>
      <c r="U90" s="282">
        <f t="shared" si="38"/>
        <v>377.99143921184674</v>
      </c>
      <c r="V90" s="280">
        <f t="shared" ref="V90:V121" si="66">($K$7-K90)*J90</f>
        <v>3367055.0551132942</v>
      </c>
      <c r="W90" s="518">
        <f t="shared" ref="W90:W121" si="67">V90*$W$14</f>
        <v>227251.30707680434</v>
      </c>
      <c r="X90" s="289">
        <f t="shared" si="56"/>
        <v>34.758067541482909</v>
      </c>
      <c r="Y90" s="527">
        <f t="shared" ref="Y90:Y121" si="68">O90+W90</f>
        <v>834922.12423737906</v>
      </c>
      <c r="Z90" s="268">
        <f t="shared" ref="Z90:Z121" si="69">T90+W90</f>
        <v>2698592.6301298244</v>
      </c>
      <c r="AA90" s="273">
        <f t="shared" si="57"/>
        <v>412.74950675332968</v>
      </c>
      <c r="AB90" s="274">
        <f t="shared" si="58"/>
        <v>743.82376795199127</v>
      </c>
      <c r="AC90" s="161"/>
      <c r="AD90" s="335">
        <f>PFI!Q92</f>
        <v>2619046.8577280268</v>
      </c>
      <c r="AE90" s="342">
        <f t="shared" si="39"/>
        <v>79545.772401797585</v>
      </c>
      <c r="AF90" s="385">
        <f t="shared" si="59"/>
        <v>3.0372031018491175E-2</v>
      </c>
      <c r="AG90" s="125"/>
      <c r="AH90" s="125"/>
    </row>
    <row r="91" spans="1:34" ht="15">
      <c r="A91" s="30">
        <v>75</v>
      </c>
      <c r="B91" s="44" t="s">
        <v>77</v>
      </c>
      <c r="C91" s="37">
        <f>Vertetie_ienemumi!J80</f>
        <v>2239402.1425891416</v>
      </c>
      <c r="D91" s="97">
        <f>Iedzivotaju_skaits_struktura!C80</f>
        <v>3384</v>
      </c>
      <c r="E91" s="97">
        <f>Iedzivotaju_skaits_struktura!D80</f>
        <v>168</v>
      </c>
      <c r="F91" s="97">
        <f>Iedzivotaju_skaits_struktura!E80</f>
        <v>337</v>
      </c>
      <c r="G91" s="97">
        <f>Iedzivotaju_skaits_struktura!F80</f>
        <v>771</v>
      </c>
      <c r="H91" s="97">
        <f>PFI!H93</f>
        <v>350.57900000000001</v>
      </c>
      <c r="I91" s="37">
        <f t="shared" si="50"/>
        <v>661.76186246724046</v>
      </c>
      <c r="J91" s="37">
        <f t="shared" si="51"/>
        <v>5979.1600799999997</v>
      </c>
      <c r="K91" s="146">
        <f t="shared" si="52"/>
        <v>374.53456884016754</v>
      </c>
      <c r="L91" s="149">
        <f t="shared" si="60"/>
        <v>1343641.2855534849</v>
      </c>
      <c r="M91" s="128">
        <f t="shared" si="61"/>
        <v>-65.419002595974689</v>
      </c>
      <c r="N91" s="168">
        <f t="shared" si="53"/>
        <v>39.251401557584813</v>
      </c>
      <c r="O91" s="244">
        <f t="shared" si="62"/>
        <v>234690.41327716093</v>
      </c>
      <c r="P91" s="250">
        <f t="shared" si="54"/>
        <v>1578331.6988306458</v>
      </c>
      <c r="Q91" s="228">
        <f t="shared" si="63"/>
        <v>263.97214286168531</v>
      </c>
      <c r="R91" s="37">
        <f t="shared" si="64"/>
        <v>895760.85703565669</v>
      </c>
      <c r="S91" s="251">
        <f t="shared" si="55"/>
        <v>149.81382753606704</v>
      </c>
      <c r="T91" s="250">
        <f t="shared" si="65"/>
        <v>2474092.5558663025</v>
      </c>
      <c r="U91" s="282">
        <f t="shared" ref="U91:U135" si="70">T91/J91</f>
        <v>413.78597039775235</v>
      </c>
      <c r="V91" s="280">
        <f t="shared" si="66"/>
        <v>2544159.2106866501</v>
      </c>
      <c r="W91" s="518">
        <f t="shared" si="67"/>
        <v>171711.9252808232</v>
      </c>
      <c r="X91" s="289">
        <f t="shared" si="56"/>
        <v>28.718402414946418</v>
      </c>
      <c r="Y91" s="527">
        <f t="shared" si="68"/>
        <v>406402.3385579841</v>
      </c>
      <c r="Z91" s="268">
        <f t="shared" si="69"/>
        <v>2645804.4811471258</v>
      </c>
      <c r="AA91" s="273">
        <f t="shared" si="57"/>
        <v>442.50437281269882</v>
      </c>
      <c r="AB91" s="274">
        <f t="shared" si="58"/>
        <v>781.85711617822869</v>
      </c>
      <c r="AC91" s="161"/>
      <c r="AD91" s="335">
        <f>PFI!Q93</f>
        <v>2506783.3521408769</v>
      </c>
      <c r="AE91" s="342">
        <f t="shared" ref="AE91:AE135" si="71">Z91-AD91</f>
        <v>139021.1290062489</v>
      </c>
      <c r="AF91" s="385">
        <f t="shared" si="59"/>
        <v>5.5457975212544808E-2</v>
      </c>
      <c r="AG91" s="125"/>
      <c r="AH91" s="125"/>
    </row>
    <row r="92" spans="1:34" ht="15">
      <c r="A92" s="30">
        <v>76</v>
      </c>
      <c r="B92" s="44" t="s">
        <v>78</v>
      </c>
      <c r="C92" s="37">
        <f>Vertetie_ienemumi!J81</f>
        <v>25425493.951510739</v>
      </c>
      <c r="D92" s="97">
        <f>Iedzivotaju_skaits_struktura!C81</f>
        <v>35357</v>
      </c>
      <c r="E92" s="97">
        <f>Iedzivotaju_skaits_struktura!D81</f>
        <v>2637</v>
      </c>
      <c r="F92" s="97">
        <f>Iedzivotaju_skaits_struktura!E81</f>
        <v>4096</v>
      </c>
      <c r="G92" s="97">
        <f>Iedzivotaju_skaits_struktura!F81</f>
        <v>7545</v>
      </c>
      <c r="H92" s="97">
        <f>PFI!H94</f>
        <v>987.85600000000011</v>
      </c>
      <c r="I92" s="37">
        <f t="shared" si="50"/>
        <v>719.10778492266707</v>
      </c>
      <c r="J92" s="37">
        <f t="shared" si="51"/>
        <v>61965.381120000005</v>
      </c>
      <c r="K92" s="146">
        <f t="shared" si="52"/>
        <v>410.317720829839</v>
      </c>
      <c r="L92" s="149">
        <f t="shared" si="60"/>
        <v>15255296.370906442</v>
      </c>
      <c r="M92" s="128">
        <f t="shared" si="61"/>
        <v>-29.635850606303222</v>
      </c>
      <c r="N92" s="168">
        <f t="shared" si="53"/>
        <v>17.781510363781933</v>
      </c>
      <c r="O92" s="244">
        <f t="shared" si="62"/>
        <v>1101838.0665809775</v>
      </c>
      <c r="P92" s="250">
        <f t="shared" si="54"/>
        <v>16357134.43748742</v>
      </c>
      <c r="Q92" s="228">
        <f t="shared" si="63"/>
        <v>263.97214286168531</v>
      </c>
      <c r="R92" s="37">
        <f t="shared" si="64"/>
        <v>10170197.580604296</v>
      </c>
      <c r="S92" s="251">
        <f t="shared" si="55"/>
        <v>164.12708833193562</v>
      </c>
      <c r="T92" s="250">
        <f t="shared" si="65"/>
        <v>26527332.018091716</v>
      </c>
      <c r="U92" s="282">
        <f t="shared" si="70"/>
        <v>428.09923119362094</v>
      </c>
      <c r="V92" s="280">
        <f t="shared" si="66"/>
        <v>24149228.651774608</v>
      </c>
      <c r="W92" s="518">
        <f t="shared" si="67"/>
        <v>1629894.2803677248</v>
      </c>
      <c r="X92" s="289">
        <f t="shared" si="56"/>
        <v>26.30330437589544</v>
      </c>
      <c r="Y92" s="527">
        <f t="shared" si="68"/>
        <v>2731732.3469487024</v>
      </c>
      <c r="Z92" s="268">
        <f t="shared" si="69"/>
        <v>28157226.29845944</v>
      </c>
      <c r="AA92" s="273">
        <f t="shared" si="57"/>
        <v>454.40253556951637</v>
      </c>
      <c r="AB92" s="274">
        <f t="shared" si="58"/>
        <v>796.36921397345475</v>
      </c>
      <c r="AC92" s="161"/>
      <c r="AD92" s="335">
        <f>PFI!Q94</f>
        <v>27111292.840088349</v>
      </c>
      <c r="AE92" s="342">
        <f t="shared" si="71"/>
        <v>1045933.4583710916</v>
      </c>
      <c r="AF92" s="385">
        <f t="shared" si="59"/>
        <v>3.8579254207475877E-2</v>
      </c>
      <c r="AG92" s="125"/>
      <c r="AH92" s="125"/>
    </row>
    <row r="93" spans="1:34" ht="15">
      <c r="A93" s="30">
        <v>77</v>
      </c>
      <c r="B93" s="44" t="s">
        <v>79</v>
      </c>
      <c r="C93" s="37">
        <f>Vertetie_ienemumi!J82</f>
        <v>15804392.02799568</v>
      </c>
      <c r="D93" s="97">
        <f>Iedzivotaju_skaits_struktura!C82</f>
        <v>20176</v>
      </c>
      <c r="E93" s="97">
        <f>Iedzivotaju_skaits_struktura!D82</f>
        <v>1457</v>
      </c>
      <c r="F93" s="97">
        <f>Iedzivotaju_skaits_struktura!E82</f>
        <v>2318</v>
      </c>
      <c r="G93" s="97">
        <f>Iedzivotaju_skaits_struktura!F82</f>
        <v>3847</v>
      </c>
      <c r="H93" s="97">
        <f>PFI!H95</f>
        <v>298.31900000000002</v>
      </c>
      <c r="I93" s="37">
        <f t="shared" si="50"/>
        <v>783.32632969843769</v>
      </c>
      <c r="J93" s="37">
        <f t="shared" si="51"/>
        <v>34442.284880000007</v>
      </c>
      <c r="K93" s="146">
        <f t="shared" si="52"/>
        <v>458.86595744328787</v>
      </c>
      <c r="L93" s="149">
        <f t="shared" si="60"/>
        <v>9482635.2167974077</v>
      </c>
      <c r="M93" s="128">
        <f t="shared" si="61"/>
        <v>18.912386007145642</v>
      </c>
      <c r="N93" s="168">
        <f t="shared" si="53"/>
        <v>-11.347431604287385</v>
      </c>
      <c r="O93" s="244">
        <f t="shared" si="62"/>
        <v>-390831.47197118163</v>
      </c>
      <c r="P93" s="250">
        <f t="shared" si="54"/>
        <v>9091803.7448262256</v>
      </c>
      <c r="Q93" s="228">
        <f t="shared" si="63"/>
        <v>263.97214286168531</v>
      </c>
      <c r="R93" s="37">
        <f t="shared" si="64"/>
        <v>6321756.8111982718</v>
      </c>
      <c r="S93" s="251">
        <f t="shared" si="55"/>
        <v>183.54638297731515</v>
      </c>
      <c r="T93" s="250">
        <f t="shared" si="65"/>
        <v>15413560.556024497</v>
      </c>
      <c r="U93" s="282">
        <f t="shared" si="70"/>
        <v>447.51852583900046</v>
      </c>
      <c r="V93" s="280">
        <f t="shared" si="66"/>
        <v>11750779.712862473</v>
      </c>
      <c r="W93" s="518">
        <f t="shared" si="67"/>
        <v>793090.69950141932</v>
      </c>
      <c r="X93" s="289">
        <f t="shared" si="56"/>
        <v>23.026657559584624</v>
      </c>
      <c r="Y93" s="527">
        <f t="shared" si="68"/>
        <v>402259.22753023769</v>
      </c>
      <c r="Z93" s="268">
        <f t="shared" si="69"/>
        <v>16206651.255525917</v>
      </c>
      <c r="AA93" s="273">
        <f t="shared" si="57"/>
        <v>470.5451833985851</v>
      </c>
      <c r="AB93" s="274">
        <f t="shared" si="58"/>
        <v>803.26384097570963</v>
      </c>
      <c r="AC93" s="161"/>
      <c r="AD93" s="335">
        <f>PFI!Q95</f>
        <v>15629450.204043582</v>
      </c>
      <c r="AE93" s="342">
        <f t="shared" si="71"/>
        <v>577201.05148233473</v>
      </c>
      <c r="AF93" s="385">
        <f t="shared" si="59"/>
        <v>3.6930349049194566E-2</v>
      </c>
      <c r="AG93" s="125"/>
      <c r="AH93" s="125"/>
    </row>
    <row r="94" spans="1:34" ht="15">
      <c r="A94" s="30">
        <v>78</v>
      </c>
      <c r="B94" s="47" t="s">
        <v>80</v>
      </c>
      <c r="C94" s="37">
        <f>Vertetie_ienemumi!J83</f>
        <v>8028448.3674212629</v>
      </c>
      <c r="D94" s="97">
        <f>Iedzivotaju_skaits_struktura!C83</f>
        <v>10618</v>
      </c>
      <c r="E94" s="97">
        <f>Iedzivotaju_skaits_struktura!D83</f>
        <v>1135</v>
      </c>
      <c r="F94" s="97">
        <f>Iedzivotaju_skaits_struktura!E83</f>
        <v>1344</v>
      </c>
      <c r="G94" s="97">
        <f>Iedzivotaju_skaits_struktura!F83</f>
        <v>1718</v>
      </c>
      <c r="H94" s="97">
        <f>PFI!H96</f>
        <v>285.81</v>
      </c>
      <c r="I94" s="37">
        <f t="shared" si="50"/>
        <v>756.11681742524604</v>
      </c>
      <c r="J94" s="37">
        <f t="shared" si="51"/>
        <v>19361.091199999999</v>
      </c>
      <c r="K94" s="146">
        <f t="shared" si="52"/>
        <v>414.66920869735191</v>
      </c>
      <c r="L94" s="149">
        <f t="shared" si="60"/>
        <v>4817069.0204527574</v>
      </c>
      <c r="M94" s="128">
        <f t="shared" si="61"/>
        <v>-25.284362738790321</v>
      </c>
      <c r="N94" s="168">
        <f t="shared" si="53"/>
        <v>15.170617643274191</v>
      </c>
      <c r="O94" s="244">
        <f t="shared" si="62"/>
        <v>293719.71175176068</v>
      </c>
      <c r="P94" s="250">
        <f t="shared" si="54"/>
        <v>5110788.7322045183</v>
      </c>
      <c r="Q94" s="228">
        <f t="shared" si="63"/>
        <v>263.97214286168531</v>
      </c>
      <c r="R94" s="37">
        <f t="shared" si="64"/>
        <v>3211379.3469685055</v>
      </c>
      <c r="S94" s="251">
        <f t="shared" si="55"/>
        <v>165.86768347894079</v>
      </c>
      <c r="T94" s="250">
        <f t="shared" si="65"/>
        <v>8322168.0791730238</v>
      </c>
      <c r="U94" s="282">
        <f t="shared" si="70"/>
        <v>429.83982634062613</v>
      </c>
      <c r="V94" s="280">
        <f t="shared" si="66"/>
        <v>7461180.0055270689</v>
      </c>
      <c r="W94" s="518">
        <f t="shared" si="67"/>
        <v>503574.4532945549</v>
      </c>
      <c r="X94" s="289">
        <f t="shared" si="56"/>
        <v>26.00961113671914</v>
      </c>
      <c r="Y94" s="527">
        <f t="shared" si="68"/>
        <v>797294.16504631564</v>
      </c>
      <c r="Z94" s="268">
        <f t="shared" si="69"/>
        <v>8825742.5324675795</v>
      </c>
      <c r="AA94" s="273">
        <f t="shared" si="57"/>
        <v>455.8494374773453</v>
      </c>
      <c r="AB94" s="274">
        <f t="shared" si="58"/>
        <v>831.20573860120362</v>
      </c>
      <c r="AC94" s="161"/>
      <c r="AD94" s="335">
        <f>PFI!Q96</f>
        <v>8321189.4568583565</v>
      </c>
      <c r="AE94" s="342">
        <f t="shared" si="71"/>
        <v>504553.07560922299</v>
      </c>
      <c r="AF94" s="385">
        <f t="shared" si="59"/>
        <v>6.0634729953584765E-2</v>
      </c>
      <c r="AG94" s="125"/>
      <c r="AH94" s="125"/>
    </row>
    <row r="95" spans="1:34" ht="15">
      <c r="A95" s="30">
        <v>79</v>
      </c>
      <c r="B95" s="44" t="s">
        <v>81</v>
      </c>
      <c r="C95" s="37">
        <f>Vertetie_ienemumi!J84</f>
        <v>2394026.5562187457</v>
      </c>
      <c r="D95" s="97">
        <f>Iedzivotaju_skaits_struktura!C84</f>
        <v>3946</v>
      </c>
      <c r="E95" s="97">
        <f>Iedzivotaju_skaits_struktura!D84</f>
        <v>273</v>
      </c>
      <c r="F95" s="97">
        <f>Iedzivotaju_skaits_struktura!E84</f>
        <v>412</v>
      </c>
      <c r="G95" s="97">
        <f>Iedzivotaju_skaits_struktura!F84</f>
        <v>819</v>
      </c>
      <c r="H95" s="97">
        <f>PFI!H97</f>
        <v>485.08600000000001</v>
      </c>
      <c r="I95" s="37">
        <f t="shared" si="50"/>
        <v>606.6970492191449</v>
      </c>
      <c r="J95" s="37">
        <f t="shared" si="51"/>
        <v>7271.3307199999999</v>
      </c>
      <c r="K95" s="146">
        <f t="shared" si="52"/>
        <v>329.24187448026646</v>
      </c>
      <c r="L95" s="149">
        <f t="shared" si="60"/>
        <v>1436415.9337312474</v>
      </c>
      <c r="M95" s="128">
        <f t="shared" si="61"/>
        <v>-110.71169695587577</v>
      </c>
      <c r="N95" s="168">
        <f t="shared" si="53"/>
        <v>66.427018173525454</v>
      </c>
      <c r="O95" s="244">
        <f t="shared" si="62"/>
        <v>483012.81788315391</v>
      </c>
      <c r="P95" s="250">
        <f t="shared" si="54"/>
        <v>1919428.7516144013</v>
      </c>
      <c r="Q95" s="228">
        <f t="shared" si="63"/>
        <v>263.97214286168537</v>
      </c>
      <c r="R95" s="37">
        <f t="shared" si="64"/>
        <v>957610.62248749833</v>
      </c>
      <c r="S95" s="251">
        <f t="shared" si="55"/>
        <v>131.6967497921066</v>
      </c>
      <c r="T95" s="250">
        <f t="shared" si="65"/>
        <v>2877039.3741018996</v>
      </c>
      <c r="U95" s="282">
        <f t="shared" si="70"/>
        <v>395.66889265379194</v>
      </c>
      <c r="V95" s="280">
        <f t="shared" si="66"/>
        <v>3423321.7257625321</v>
      </c>
      <c r="W95" s="518">
        <f t="shared" si="67"/>
        <v>231048.89109031227</v>
      </c>
      <c r="X95" s="289">
        <f t="shared" si="56"/>
        <v>31.775324213325327</v>
      </c>
      <c r="Y95" s="527">
        <f t="shared" si="68"/>
        <v>714061.70897346619</v>
      </c>
      <c r="Z95" s="268">
        <f t="shared" si="69"/>
        <v>3108088.2651922116</v>
      </c>
      <c r="AA95" s="273">
        <f t="shared" si="57"/>
        <v>427.44421686711723</v>
      </c>
      <c r="AB95" s="274">
        <f t="shared" si="58"/>
        <v>787.6554143923496</v>
      </c>
      <c r="AC95" s="161"/>
      <c r="AD95" s="335">
        <f>PFI!Q97</f>
        <v>2982122.9551910991</v>
      </c>
      <c r="AE95" s="342">
        <f t="shared" si="71"/>
        <v>125965.31000111252</v>
      </c>
      <c r="AF95" s="385">
        <f t="shared" si="59"/>
        <v>4.2240146329929118E-2</v>
      </c>
      <c r="AG95" s="125"/>
      <c r="AH95" s="125"/>
    </row>
    <row r="96" spans="1:34" ht="15">
      <c r="A96" s="30">
        <v>80</v>
      </c>
      <c r="B96" s="44" t="s">
        <v>82</v>
      </c>
      <c r="C96" s="37">
        <f>Vertetie_ienemumi!J85</f>
        <v>1748347.9464966224</v>
      </c>
      <c r="D96" s="97">
        <f>Iedzivotaju_skaits_struktura!C85</f>
        <v>2811</v>
      </c>
      <c r="E96" s="97">
        <f>Iedzivotaju_skaits_struktura!D85</f>
        <v>158</v>
      </c>
      <c r="F96" s="97">
        <f>Iedzivotaju_skaits_struktura!E85</f>
        <v>263</v>
      </c>
      <c r="G96" s="97">
        <f>Iedzivotaju_skaits_struktura!F85</f>
        <v>643</v>
      </c>
      <c r="H96" s="97">
        <f>PFI!H98</f>
        <v>515.06899999999996</v>
      </c>
      <c r="I96" s="37">
        <f t="shared" si="50"/>
        <v>621.96654090950642</v>
      </c>
      <c r="J96" s="37">
        <f t="shared" si="51"/>
        <v>5296.8248800000001</v>
      </c>
      <c r="K96" s="146">
        <f t="shared" si="52"/>
        <v>330.0747119464184</v>
      </c>
      <c r="L96" s="149">
        <f t="shared" si="60"/>
        <v>1049008.7678979733</v>
      </c>
      <c r="M96" s="128">
        <f t="shared" si="61"/>
        <v>-109.87885948972382</v>
      </c>
      <c r="N96" s="168">
        <f t="shared" si="53"/>
        <v>65.927315693834288</v>
      </c>
      <c r="O96" s="244">
        <f t="shared" si="62"/>
        <v>349205.44603871595</v>
      </c>
      <c r="P96" s="250">
        <f t="shared" si="54"/>
        <v>1398214.2139366893</v>
      </c>
      <c r="Q96" s="228">
        <f t="shared" si="63"/>
        <v>263.97214286168531</v>
      </c>
      <c r="R96" s="37">
        <f t="shared" si="64"/>
        <v>699339.17859864898</v>
      </c>
      <c r="S96" s="251">
        <f t="shared" si="55"/>
        <v>132.02988477856738</v>
      </c>
      <c r="T96" s="250">
        <f t="shared" si="65"/>
        <v>2097553.3925353382</v>
      </c>
      <c r="U96" s="282">
        <f t="shared" si="70"/>
        <v>396.00202764025266</v>
      </c>
      <c r="V96" s="280">
        <f t="shared" si="66"/>
        <v>2489318.624062513</v>
      </c>
      <c r="W96" s="518">
        <f t="shared" si="67"/>
        <v>168010.59138897969</v>
      </c>
      <c r="X96" s="289">
        <f t="shared" si="56"/>
        <v>31.719113845610032</v>
      </c>
      <c r="Y96" s="527">
        <f t="shared" si="68"/>
        <v>517216.03742769564</v>
      </c>
      <c r="Z96" s="268">
        <f t="shared" si="69"/>
        <v>2265563.9839243181</v>
      </c>
      <c r="AA96" s="273">
        <f t="shared" si="57"/>
        <v>427.72114148586274</v>
      </c>
      <c r="AB96" s="274">
        <f t="shared" si="58"/>
        <v>805.96370826194175</v>
      </c>
      <c r="AC96" s="161"/>
      <c r="AD96" s="335">
        <f>PFI!Q98</f>
        <v>2138270.1416430953</v>
      </c>
      <c r="AE96" s="342">
        <f t="shared" si="71"/>
        <v>127293.84228122281</v>
      </c>
      <c r="AF96" s="385">
        <f t="shared" si="59"/>
        <v>5.9531225639903207E-2</v>
      </c>
      <c r="AG96" s="125"/>
      <c r="AH96" s="125"/>
    </row>
    <row r="97" spans="1:34" ht="15">
      <c r="A97" s="30">
        <v>81</v>
      </c>
      <c r="B97" s="44" t="s">
        <v>83</v>
      </c>
      <c r="C97" s="37">
        <f>Vertetie_ienemumi!J86</f>
        <v>2910106.3846679451</v>
      </c>
      <c r="D97" s="97">
        <f>Iedzivotaju_skaits_struktura!C86</f>
        <v>5371</v>
      </c>
      <c r="E97" s="97">
        <f>Iedzivotaju_skaits_struktura!D86</f>
        <v>350</v>
      </c>
      <c r="F97" s="97">
        <f>Iedzivotaju_skaits_struktura!E86</f>
        <v>534</v>
      </c>
      <c r="G97" s="97">
        <f>Iedzivotaju_skaits_struktura!F86</f>
        <v>1232</v>
      </c>
      <c r="H97" s="97">
        <f>PFI!H99</f>
        <v>374.94900000000001</v>
      </c>
      <c r="I97" s="37">
        <f t="shared" si="50"/>
        <v>541.81835499310091</v>
      </c>
      <c r="J97" s="37">
        <f t="shared" si="51"/>
        <v>9412.4424799999997</v>
      </c>
      <c r="K97" s="146">
        <f t="shared" si="52"/>
        <v>309.17653848631488</v>
      </c>
      <c r="L97" s="149">
        <f t="shared" si="60"/>
        <v>1746063.8308007671</v>
      </c>
      <c r="M97" s="128">
        <f t="shared" si="61"/>
        <v>-130.77703294982734</v>
      </c>
      <c r="N97" s="168">
        <f t="shared" si="53"/>
        <v>78.466219769896398</v>
      </c>
      <c r="O97" s="244">
        <f t="shared" si="62"/>
        <v>738558.78020718868</v>
      </c>
      <c r="P97" s="250">
        <f t="shared" si="54"/>
        <v>2484622.6110079559</v>
      </c>
      <c r="Q97" s="228">
        <f t="shared" si="63"/>
        <v>263.97214286168537</v>
      </c>
      <c r="R97" s="37">
        <f t="shared" si="64"/>
        <v>1164042.553867178</v>
      </c>
      <c r="S97" s="251">
        <f t="shared" si="55"/>
        <v>123.67061539452595</v>
      </c>
      <c r="T97" s="250">
        <f t="shared" si="65"/>
        <v>3648665.1648751339</v>
      </c>
      <c r="U97" s="282">
        <f t="shared" si="70"/>
        <v>387.64275825621132</v>
      </c>
      <c r="V97" s="280">
        <f t="shared" si="66"/>
        <v>4620214.8452094374</v>
      </c>
      <c r="W97" s="518">
        <f t="shared" si="67"/>
        <v>311830.32215497032</v>
      </c>
      <c r="X97" s="289">
        <f t="shared" si="56"/>
        <v>33.12958595152768</v>
      </c>
      <c r="Y97" s="527">
        <f t="shared" si="68"/>
        <v>1050389.1023621589</v>
      </c>
      <c r="Z97" s="268">
        <f t="shared" si="69"/>
        <v>3960495.4870301043</v>
      </c>
      <c r="AA97" s="273">
        <f t="shared" si="57"/>
        <v>420.77234420773897</v>
      </c>
      <c r="AB97" s="274">
        <f t="shared" si="58"/>
        <v>737.38512139826923</v>
      </c>
      <c r="AC97" s="161"/>
      <c r="AD97" s="335">
        <f>PFI!Q99</f>
        <v>3801457.6986989295</v>
      </c>
      <c r="AE97" s="342">
        <f t="shared" si="71"/>
        <v>159037.78833117476</v>
      </c>
      <c r="AF97" s="385">
        <f t="shared" si="59"/>
        <v>4.1836001064961659E-2</v>
      </c>
      <c r="AG97" s="125"/>
      <c r="AH97" s="125"/>
    </row>
    <row r="98" spans="1:34" ht="15">
      <c r="A98" s="30">
        <v>82</v>
      </c>
      <c r="B98" s="44" t="s">
        <v>84</v>
      </c>
      <c r="C98" s="37">
        <f>Vertetie_ienemumi!J87</f>
        <v>5005436.7120826133</v>
      </c>
      <c r="D98" s="97">
        <f>Iedzivotaju_skaits_struktura!C87</f>
        <v>10025</v>
      </c>
      <c r="E98" s="97">
        <f>Iedzivotaju_skaits_struktura!D87</f>
        <v>622</v>
      </c>
      <c r="F98" s="97">
        <f>Iedzivotaju_skaits_struktura!E87</f>
        <v>960</v>
      </c>
      <c r="G98" s="97">
        <f>Iedzivotaju_skaits_struktura!F87</f>
        <v>2137</v>
      </c>
      <c r="H98" s="97">
        <f>PFI!H100</f>
        <v>363.04300000000001</v>
      </c>
      <c r="I98" s="37">
        <f t="shared" si="50"/>
        <v>499.29543262669461</v>
      </c>
      <c r="J98" s="37">
        <f t="shared" si="51"/>
        <v>16743.285359999998</v>
      </c>
      <c r="K98" s="146">
        <f t="shared" si="52"/>
        <v>298.95188455908954</v>
      </c>
      <c r="L98" s="149">
        <f t="shared" si="60"/>
        <v>3003262.0272495677</v>
      </c>
      <c r="M98" s="128">
        <f t="shared" si="61"/>
        <v>-141.00168687705269</v>
      </c>
      <c r="N98" s="168">
        <f t="shared" si="53"/>
        <v>84.601012126231609</v>
      </c>
      <c r="O98" s="244">
        <f t="shared" si="62"/>
        <v>1416498.8877743159</v>
      </c>
      <c r="P98" s="250">
        <f t="shared" si="54"/>
        <v>4419760.9150238838</v>
      </c>
      <c r="Q98" s="228">
        <f t="shared" si="63"/>
        <v>263.97214286168531</v>
      </c>
      <c r="R98" s="37">
        <f t="shared" si="64"/>
        <v>2002174.6848330454</v>
      </c>
      <c r="S98" s="251">
        <f t="shared" si="55"/>
        <v>119.58075382363582</v>
      </c>
      <c r="T98" s="250">
        <f t="shared" si="65"/>
        <v>6421935.5998569289</v>
      </c>
      <c r="U98" s="282">
        <f t="shared" si="70"/>
        <v>383.55289668532112</v>
      </c>
      <c r="V98" s="280">
        <f t="shared" si="66"/>
        <v>8389844.8497658428</v>
      </c>
      <c r="W98" s="518">
        <f t="shared" si="67"/>
        <v>566252.460109159</v>
      </c>
      <c r="X98" s="289">
        <f t="shared" si="56"/>
        <v>33.819674450627595</v>
      </c>
      <c r="Y98" s="527">
        <f t="shared" si="68"/>
        <v>1982751.347883475</v>
      </c>
      <c r="Z98" s="268">
        <f t="shared" si="69"/>
        <v>6988188.0599660883</v>
      </c>
      <c r="AA98" s="273">
        <f t="shared" si="57"/>
        <v>417.37257113594876</v>
      </c>
      <c r="AB98" s="274">
        <f t="shared" si="58"/>
        <v>697.07611570734048</v>
      </c>
      <c r="AC98" s="161"/>
      <c r="AD98" s="335">
        <f>PFI!Q100</f>
        <v>6734799.4239027817</v>
      </c>
      <c r="AE98" s="342">
        <f t="shared" si="71"/>
        <v>253388.63606330659</v>
      </c>
      <c r="AF98" s="385">
        <f t="shared" si="59"/>
        <v>3.7623783592424909E-2</v>
      </c>
      <c r="AG98" s="125"/>
      <c r="AH98" s="125"/>
    </row>
    <row r="99" spans="1:34" ht="15">
      <c r="A99" s="30">
        <v>83</v>
      </c>
      <c r="B99" s="44" t="s">
        <v>85</v>
      </c>
      <c r="C99" s="37">
        <f>Vertetie_ienemumi!J88</f>
        <v>2773301.1557863778</v>
      </c>
      <c r="D99" s="97">
        <f>Iedzivotaju_skaits_struktura!C88</f>
        <v>5597</v>
      </c>
      <c r="E99" s="97">
        <f>Iedzivotaju_skaits_struktura!D88</f>
        <v>337</v>
      </c>
      <c r="F99" s="97">
        <f>Iedzivotaju_skaits_struktura!E88</f>
        <v>664</v>
      </c>
      <c r="G99" s="97">
        <f>Iedzivotaju_skaits_struktura!F88</f>
        <v>1197</v>
      </c>
      <c r="H99" s="97">
        <f>PFI!H101</f>
        <v>519.61400000000003</v>
      </c>
      <c r="I99" s="37">
        <f t="shared" si="50"/>
        <v>495.49779449461818</v>
      </c>
      <c r="J99" s="37">
        <f t="shared" si="51"/>
        <v>10225.81328</v>
      </c>
      <c r="K99" s="146">
        <f t="shared" si="52"/>
        <v>271.20592561674249</v>
      </c>
      <c r="L99" s="149">
        <f t="shared" si="60"/>
        <v>1663980.6934718266</v>
      </c>
      <c r="M99" s="128">
        <f t="shared" si="61"/>
        <v>-168.74764581939974</v>
      </c>
      <c r="N99" s="168">
        <f t="shared" si="53"/>
        <v>101.24858749163984</v>
      </c>
      <c r="O99" s="244">
        <f t="shared" si="62"/>
        <v>1035349.1505532525</v>
      </c>
      <c r="P99" s="250">
        <f t="shared" si="54"/>
        <v>2699329.8440250792</v>
      </c>
      <c r="Q99" s="228">
        <f t="shared" si="63"/>
        <v>263.97214286168531</v>
      </c>
      <c r="R99" s="37">
        <f t="shared" si="64"/>
        <v>1109320.4623145512</v>
      </c>
      <c r="S99" s="251">
        <f t="shared" si="55"/>
        <v>108.48237024669702</v>
      </c>
      <c r="T99" s="250">
        <f t="shared" si="65"/>
        <v>3808650.3063396304</v>
      </c>
      <c r="U99" s="282">
        <f t="shared" si="70"/>
        <v>372.45451310838234</v>
      </c>
      <c r="V99" s="280">
        <f t="shared" si="66"/>
        <v>5407748.4494321477</v>
      </c>
      <c r="W99" s="518">
        <f t="shared" si="67"/>
        <v>364983.0143435736</v>
      </c>
      <c r="X99" s="289">
        <f t="shared" si="56"/>
        <v>35.692321417350733</v>
      </c>
      <c r="Y99" s="527">
        <f t="shared" si="68"/>
        <v>1400332.1648968263</v>
      </c>
      <c r="Z99" s="268">
        <f t="shared" si="69"/>
        <v>4173633.3206832041</v>
      </c>
      <c r="AA99" s="273">
        <f t="shared" si="57"/>
        <v>408.14683452573308</v>
      </c>
      <c r="AB99" s="274">
        <f t="shared" si="58"/>
        <v>745.69114180511065</v>
      </c>
      <c r="AC99" s="161"/>
      <c r="AD99" s="335">
        <f>PFI!Q101</f>
        <v>3961168.7736938554</v>
      </c>
      <c r="AE99" s="342">
        <f t="shared" si="71"/>
        <v>212464.54698934872</v>
      </c>
      <c r="AF99" s="385">
        <f t="shared" si="59"/>
        <v>5.3636832745003638E-2</v>
      </c>
      <c r="AG99" s="125"/>
      <c r="AH99" s="125"/>
    </row>
    <row r="100" spans="1:34" ht="15">
      <c r="A100" s="30">
        <v>84</v>
      </c>
      <c r="B100" s="44" t="s">
        <v>86</v>
      </c>
      <c r="C100" s="37">
        <f>Vertetie_ienemumi!J89</f>
        <v>4912597.9723948669</v>
      </c>
      <c r="D100" s="97">
        <f>Iedzivotaju_skaits_struktura!C89</f>
        <v>8453</v>
      </c>
      <c r="E100" s="97">
        <f>Iedzivotaju_skaits_struktura!D89</f>
        <v>602</v>
      </c>
      <c r="F100" s="97">
        <f>Iedzivotaju_skaits_struktura!E89</f>
        <v>878</v>
      </c>
      <c r="G100" s="97">
        <f>Iedzivotaju_skaits_struktura!F89</f>
        <v>1721</v>
      </c>
      <c r="H100" s="97">
        <f>PFI!H102</f>
        <v>300.779</v>
      </c>
      <c r="I100" s="37">
        <f t="shared" si="50"/>
        <v>581.16620991303284</v>
      </c>
      <c r="J100" s="37">
        <f t="shared" si="51"/>
        <v>14454.684079999999</v>
      </c>
      <c r="K100" s="146">
        <f t="shared" si="52"/>
        <v>339.8620091041704</v>
      </c>
      <c r="L100" s="149">
        <f t="shared" si="60"/>
        <v>2947558.78343692</v>
      </c>
      <c r="M100" s="128">
        <f t="shared" si="61"/>
        <v>-100.09156233197183</v>
      </c>
      <c r="N100" s="168">
        <f t="shared" si="53"/>
        <v>60.054937399183096</v>
      </c>
      <c r="O100" s="244">
        <f t="shared" si="62"/>
        <v>868075.14754936844</v>
      </c>
      <c r="P100" s="250">
        <f t="shared" si="54"/>
        <v>3815633.9309862885</v>
      </c>
      <c r="Q100" s="228">
        <f t="shared" si="63"/>
        <v>263.97214286168531</v>
      </c>
      <c r="R100" s="37">
        <f t="shared" si="64"/>
        <v>1965039.1889579468</v>
      </c>
      <c r="S100" s="251">
        <f t="shared" si="55"/>
        <v>135.94480364166816</v>
      </c>
      <c r="T100" s="250">
        <f t="shared" si="65"/>
        <v>5780673.1199442353</v>
      </c>
      <c r="U100" s="282">
        <f t="shared" si="70"/>
        <v>399.91694650335353</v>
      </c>
      <c r="V100" s="280">
        <f t="shared" si="66"/>
        <v>6651713.2709493386</v>
      </c>
      <c r="W100" s="518">
        <f t="shared" si="67"/>
        <v>448941.4370661368</v>
      </c>
      <c r="X100" s="289">
        <f t="shared" si="56"/>
        <v>31.058543692927035</v>
      </c>
      <c r="Y100" s="527">
        <f t="shared" si="68"/>
        <v>1317016.5846155053</v>
      </c>
      <c r="Z100" s="268">
        <f t="shared" si="69"/>
        <v>6229614.5570103722</v>
      </c>
      <c r="AA100" s="273">
        <f t="shared" si="57"/>
        <v>430.97549019628053</v>
      </c>
      <c r="AB100" s="274">
        <f t="shared" si="58"/>
        <v>736.97084549986653</v>
      </c>
      <c r="AC100" s="161"/>
      <c r="AD100" s="335">
        <f>PFI!Q102</f>
        <v>6043349.1612490835</v>
      </c>
      <c r="AE100" s="342">
        <f t="shared" si="71"/>
        <v>186265.3957612887</v>
      </c>
      <c r="AF100" s="385">
        <f t="shared" si="59"/>
        <v>3.0821551227860899E-2</v>
      </c>
      <c r="AG100" s="125"/>
      <c r="AH100" s="125"/>
    </row>
    <row r="101" spans="1:34" ht="15">
      <c r="A101" s="30">
        <v>85</v>
      </c>
      <c r="B101" s="44" t="s">
        <v>87</v>
      </c>
      <c r="C101" s="37">
        <f>Vertetie_ienemumi!J90</f>
        <v>1636930.3190684177</v>
      </c>
      <c r="D101" s="97">
        <f>Iedzivotaju_skaits_struktura!C90</f>
        <v>3269</v>
      </c>
      <c r="E101" s="97">
        <f>Iedzivotaju_skaits_struktura!D90</f>
        <v>171</v>
      </c>
      <c r="F101" s="97">
        <f>Iedzivotaju_skaits_struktura!E90</f>
        <v>323</v>
      </c>
      <c r="G101" s="97">
        <f>Iedzivotaju_skaits_struktura!F90</f>
        <v>713</v>
      </c>
      <c r="H101" s="97">
        <f>PFI!H103</f>
        <v>308.68</v>
      </c>
      <c r="I101" s="37">
        <f t="shared" si="50"/>
        <v>500.74344419345908</v>
      </c>
      <c r="J101" s="37">
        <f t="shared" si="51"/>
        <v>5718.9335999999994</v>
      </c>
      <c r="K101" s="146">
        <f t="shared" si="52"/>
        <v>286.22999208601021</v>
      </c>
      <c r="L101" s="149">
        <f t="shared" si="60"/>
        <v>982158.1914410505</v>
      </c>
      <c r="M101" s="128">
        <f t="shared" si="61"/>
        <v>-153.72357935013201</v>
      </c>
      <c r="N101" s="168">
        <f t="shared" si="53"/>
        <v>92.234147610079205</v>
      </c>
      <c r="O101" s="244">
        <f t="shared" si="62"/>
        <v>527480.9658346416</v>
      </c>
      <c r="P101" s="250">
        <f t="shared" si="54"/>
        <v>1509639.1572756921</v>
      </c>
      <c r="Q101" s="228">
        <f t="shared" si="63"/>
        <v>263.97214286168531</v>
      </c>
      <c r="R101" s="37">
        <f t="shared" si="64"/>
        <v>654772.12762736715</v>
      </c>
      <c r="S101" s="251">
        <f t="shared" si="55"/>
        <v>114.49199683440409</v>
      </c>
      <c r="T101" s="250">
        <f t="shared" si="65"/>
        <v>2164411.2849030592</v>
      </c>
      <c r="U101" s="282">
        <f t="shared" si="70"/>
        <v>378.46413969608938</v>
      </c>
      <c r="V101" s="280">
        <f t="shared" si="66"/>
        <v>2938439.6969339619</v>
      </c>
      <c r="W101" s="518">
        <f t="shared" si="67"/>
        <v>198322.94125411703</v>
      </c>
      <c r="X101" s="289">
        <f t="shared" si="56"/>
        <v>34.678308077246612</v>
      </c>
      <c r="Y101" s="527">
        <f t="shared" si="68"/>
        <v>725803.90708875866</v>
      </c>
      <c r="Z101" s="268">
        <f t="shared" si="69"/>
        <v>2362734.2261571763</v>
      </c>
      <c r="AA101" s="273">
        <f t="shared" si="57"/>
        <v>413.14244777333602</v>
      </c>
      <c r="AB101" s="274">
        <f t="shared" si="58"/>
        <v>722.76972351091354</v>
      </c>
      <c r="AC101" s="161"/>
      <c r="AD101" s="335">
        <f>PFI!Q103</f>
        <v>2286439.4974851096</v>
      </c>
      <c r="AE101" s="342">
        <f t="shared" si="71"/>
        <v>76294.728672066703</v>
      </c>
      <c r="AF101" s="385">
        <f t="shared" si="59"/>
        <v>3.3368356676826361E-2</v>
      </c>
      <c r="AG101" s="125"/>
      <c r="AH101" s="125"/>
    </row>
    <row r="102" spans="1:34" ht="15">
      <c r="A102" s="30">
        <v>86</v>
      </c>
      <c r="B102" s="44" t="s">
        <v>88</v>
      </c>
      <c r="C102" s="37">
        <f>Vertetie_ienemumi!J91</f>
        <v>10626855.480074652</v>
      </c>
      <c r="D102" s="97">
        <f>Iedzivotaju_skaits_struktura!C91</f>
        <v>27500</v>
      </c>
      <c r="E102" s="97">
        <f>Iedzivotaju_skaits_struktura!D91</f>
        <v>1670</v>
      </c>
      <c r="F102" s="97">
        <f>Iedzivotaju_skaits_struktura!E91</f>
        <v>2892</v>
      </c>
      <c r="G102" s="97">
        <f>Iedzivotaju_skaits_struktura!F91</f>
        <v>5318</v>
      </c>
      <c r="H102" s="97">
        <f>PFI!H104</f>
        <v>2516.81</v>
      </c>
      <c r="I102" s="37">
        <f t="shared" si="50"/>
        <v>386.43110836635094</v>
      </c>
      <c r="J102" s="37">
        <f t="shared" si="51"/>
        <v>48596.591200000003</v>
      </c>
      <c r="K102" s="146">
        <f t="shared" si="52"/>
        <v>218.67491561989746</v>
      </c>
      <c r="L102" s="149">
        <f t="shared" si="60"/>
        <v>6376113.2880447907</v>
      </c>
      <c r="M102" s="128">
        <f t="shared" si="61"/>
        <v>-221.27865581624476</v>
      </c>
      <c r="N102" s="168">
        <f t="shared" si="53"/>
        <v>132.76719348974686</v>
      </c>
      <c r="O102" s="244">
        <f t="shared" si="62"/>
        <v>6452033.02679253</v>
      </c>
      <c r="P102" s="250">
        <f t="shared" si="54"/>
        <v>12828146.314837322</v>
      </c>
      <c r="Q102" s="228">
        <f t="shared" si="63"/>
        <v>263.97214286168537</v>
      </c>
      <c r="R102" s="37">
        <f t="shared" si="64"/>
        <v>4250742.1920298608</v>
      </c>
      <c r="S102" s="251">
        <f t="shared" si="55"/>
        <v>87.469966247958979</v>
      </c>
      <c r="T102" s="250">
        <f t="shared" si="65"/>
        <v>17078888.506867182</v>
      </c>
      <c r="U102" s="282">
        <f t="shared" si="70"/>
        <v>351.44210910964432</v>
      </c>
      <c r="V102" s="280">
        <f t="shared" si="66"/>
        <v>28252313.576269206</v>
      </c>
      <c r="W102" s="518">
        <f t="shared" si="67"/>
        <v>1906822.1585509209</v>
      </c>
      <c r="X102" s="289">
        <f t="shared" si="56"/>
        <v>39.237775972873607</v>
      </c>
      <c r="Y102" s="527">
        <f t="shared" si="68"/>
        <v>8358855.1853434509</v>
      </c>
      <c r="Z102" s="268">
        <f t="shared" si="69"/>
        <v>18985710.665418103</v>
      </c>
      <c r="AA102" s="273">
        <f t="shared" si="57"/>
        <v>390.67988508251796</v>
      </c>
      <c r="AB102" s="274">
        <f t="shared" si="58"/>
        <v>690.38947874247651</v>
      </c>
      <c r="AC102" s="161"/>
      <c r="AD102" s="335">
        <f>PFI!Q104</f>
        <v>18060960.448344599</v>
      </c>
      <c r="AE102" s="342">
        <f t="shared" si="71"/>
        <v>924750.21707350388</v>
      </c>
      <c r="AF102" s="385">
        <f t="shared" si="59"/>
        <v>5.1201608005196908E-2</v>
      </c>
      <c r="AG102" s="125"/>
      <c r="AH102" s="125"/>
    </row>
    <row r="103" spans="1:34" ht="15">
      <c r="A103" s="30">
        <v>87</v>
      </c>
      <c r="B103" s="44" t="s">
        <v>89</v>
      </c>
      <c r="C103" s="37">
        <f>Vertetie_ienemumi!J92</f>
        <v>1900865.4178997215</v>
      </c>
      <c r="D103" s="97">
        <f>Iedzivotaju_skaits_struktura!C92</f>
        <v>5236</v>
      </c>
      <c r="E103" s="97">
        <f>Iedzivotaju_skaits_struktura!D92</f>
        <v>243</v>
      </c>
      <c r="F103" s="97">
        <f>Iedzivotaju_skaits_struktura!E92</f>
        <v>490</v>
      </c>
      <c r="G103" s="97">
        <f>Iedzivotaju_skaits_struktura!F92</f>
        <v>1114</v>
      </c>
      <c r="H103" s="97">
        <f>PFI!H105</f>
        <v>627.16399999999999</v>
      </c>
      <c r="I103" s="37">
        <f t="shared" si="50"/>
        <v>363.03770395334635</v>
      </c>
      <c r="J103" s="37">
        <f t="shared" si="51"/>
        <v>9179.6692799999983</v>
      </c>
      <c r="K103" s="146">
        <f t="shared" si="52"/>
        <v>207.07340971871287</v>
      </c>
      <c r="L103" s="149">
        <f t="shared" si="60"/>
        <v>1140519.2507398329</v>
      </c>
      <c r="M103" s="128">
        <f t="shared" si="61"/>
        <v>-232.88016171742936</v>
      </c>
      <c r="N103" s="168">
        <f t="shared" si="53"/>
        <v>139.7280970304576</v>
      </c>
      <c r="O103" s="244">
        <f t="shared" si="62"/>
        <v>1282657.7198633507</v>
      </c>
      <c r="P103" s="250">
        <f t="shared" si="54"/>
        <v>2423176.9706031838</v>
      </c>
      <c r="Q103" s="228">
        <f t="shared" si="63"/>
        <v>263.97214286168537</v>
      </c>
      <c r="R103" s="37">
        <f t="shared" si="64"/>
        <v>760346.16715988866</v>
      </c>
      <c r="S103" s="251">
        <f t="shared" si="55"/>
        <v>82.829363887485144</v>
      </c>
      <c r="T103" s="250">
        <f t="shared" si="65"/>
        <v>3183523.1377630727</v>
      </c>
      <c r="U103" s="282">
        <f t="shared" si="70"/>
        <v>346.80150674917053</v>
      </c>
      <c r="V103" s="280">
        <f t="shared" si="66"/>
        <v>5443228.1698506512</v>
      </c>
      <c r="W103" s="518">
        <f t="shared" si="67"/>
        <v>367377.63299632777</v>
      </c>
      <c r="X103" s="289">
        <f t="shared" si="56"/>
        <v>40.020791794399791</v>
      </c>
      <c r="Y103" s="527">
        <f t="shared" si="68"/>
        <v>1650035.3528596784</v>
      </c>
      <c r="Z103" s="268">
        <f t="shared" si="69"/>
        <v>3550900.7707594004</v>
      </c>
      <c r="AA103" s="273">
        <f t="shared" si="57"/>
        <v>386.8222985435703</v>
      </c>
      <c r="AB103" s="274">
        <f t="shared" si="58"/>
        <v>678.17050625656998</v>
      </c>
      <c r="AC103" s="161"/>
      <c r="AD103" s="335">
        <f>PFI!Q105</f>
        <v>3415010.1145902937</v>
      </c>
      <c r="AE103" s="342">
        <f t="shared" si="71"/>
        <v>135890.65616910672</v>
      </c>
      <c r="AF103" s="385">
        <f t="shared" si="59"/>
        <v>3.9792167990521321E-2</v>
      </c>
      <c r="AG103" s="125"/>
      <c r="AH103" s="125"/>
    </row>
    <row r="104" spans="1:34" ht="15">
      <c r="A104" s="30">
        <v>88</v>
      </c>
      <c r="B104" s="44" t="s">
        <v>90</v>
      </c>
      <c r="C104" s="37">
        <f>Vertetie_ienemumi!J93</f>
        <v>2059944.0474421629</v>
      </c>
      <c r="D104" s="97">
        <f>Iedzivotaju_skaits_struktura!C93</f>
        <v>3866</v>
      </c>
      <c r="E104" s="97">
        <f>Iedzivotaju_skaits_struktura!D93</f>
        <v>193</v>
      </c>
      <c r="F104" s="97">
        <f>Iedzivotaju_skaits_struktura!E93</f>
        <v>362</v>
      </c>
      <c r="G104" s="97">
        <f>Iedzivotaju_skaits_struktura!F93</f>
        <v>882</v>
      </c>
      <c r="H104" s="97">
        <f>PFI!H106</f>
        <v>200.345</v>
      </c>
      <c r="I104" s="37">
        <f t="shared" si="50"/>
        <v>532.83601847960756</v>
      </c>
      <c r="J104" s="37">
        <f t="shared" si="51"/>
        <v>6454.9444000000003</v>
      </c>
      <c r="K104" s="146">
        <f t="shared" si="52"/>
        <v>319.12653615454269</v>
      </c>
      <c r="L104" s="149">
        <f t="shared" si="60"/>
        <v>1235966.4284652977</v>
      </c>
      <c r="M104" s="128">
        <f t="shared" si="61"/>
        <v>-120.82703528159954</v>
      </c>
      <c r="N104" s="168">
        <f t="shared" si="53"/>
        <v>72.496221168959721</v>
      </c>
      <c r="O104" s="244">
        <f t="shared" si="62"/>
        <v>467959.07685573801</v>
      </c>
      <c r="P104" s="250">
        <f t="shared" si="54"/>
        <v>1703925.5053210356</v>
      </c>
      <c r="Q104" s="228">
        <f t="shared" si="63"/>
        <v>263.97214286168531</v>
      </c>
      <c r="R104" s="37">
        <f t="shared" si="64"/>
        <v>823977.6189768652</v>
      </c>
      <c r="S104" s="251">
        <f t="shared" si="55"/>
        <v>127.65061446181707</v>
      </c>
      <c r="T104" s="250">
        <f t="shared" si="65"/>
        <v>2527903.1242979011</v>
      </c>
      <c r="U104" s="282">
        <f t="shared" si="70"/>
        <v>391.62275732350241</v>
      </c>
      <c r="V104" s="280">
        <f t="shared" si="66"/>
        <v>3104263.3255412336</v>
      </c>
      <c r="W104" s="518">
        <f t="shared" si="67"/>
        <v>209514.80943815332</v>
      </c>
      <c r="X104" s="289">
        <f t="shared" si="56"/>
        <v>32.45803471803</v>
      </c>
      <c r="Y104" s="527">
        <f t="shared" si="68"/>
        <v>677473.88629389135</v>
      </c>
      <c r="Z104" s="268">
        <f t="shared" si="69"/>
        <v>2737417.9337360542</v>
      </c>
      <c r="AA104" s="273">
        <f t="shared" si="57"/>
        <v>424.08079204153239</v>
      </c>
      <c r="AB104" s="274">
        <f t="shared" si="58"/>
        <v>708.07499579308183</v>
      </c>
      <c r="AC104" s="161"/>
      <c r="AD104" s="335">
        <f>PFI!Q106</f>
        <v>2664189.1363709131</v>
      </c>
      <c r="AE104" s="342">
        <f t="shared" si="71"/>
        <v>73228.797365141101</v>
      </c>
      <c r="AF104" s="385">
        <f t="shared" si="59"/>
        <v>2.7486335848096566E-2</v>
      </c>
      <c r="AG104" s="125"/>
      <c r="AH104" s="125"/>
    </row>
    <row r="105" spans="1:34" ht="15">
      <c r="A105" s="30">
        <v>89</v>
      </c>
      <c r="B105" s="44" t="s">
        <v>91</v>
      </c>
      <c r="C105" s="37">
        <f>Vertetie_ienemumi!J94</f>
        <v>5058791.3031934723</v>
      </c>
      <c r="D105" s="97">
        <f>Iedzivotaju_skaits_struktura!C94</f>
        <v>7436</v>
      </c>
      <c r="E105" s="97">
        <f>Iedzivotaju_skaits_struktura!D94</f>
        <v>633</v>
      </c>
      <c r="F105" s="97">
        <f>Iedzivotaju_skaits_struktura!E94</f>
        <v>859</v>
      </c>
      <c r="G105" s="97">
        <f>Iedzivotaju_skaits_struktura!F94</f>
        <v>1230</v>
      </c>
      <c r="H105" s="97">
        <f>PFI!H107</f>
        <v>324.815</v>
      </c>
      <c r="I105" s="37">
        <f t="shared" si="50"/>
        <v>680.31082614220986</v>
      </c>
      <c r="J105" s="37">
        <f t="shared" si="51"/>
        <v>13121.478800000001</v>
      </c>
      <c r="K105" s="146">
        <f t="shared" si="52"/>
        <v>385.5351504430638</v>
      </c>
      <c r="L105" s="149">
        <f t="shared" si="60"/>
        <v>3035274.7819160833</v>
      </c>
      <c r="M105" s="128">
        <f t="shared" si="61"/>
        <v>-54.418420993078428</v>
      </c>
      <c r="N105" s="168">
        <f t="shared" si="53"/>
        <v>32.651052595847055</v>
      </c>
      <c r="O105" s="244">
        <f t="shared" si="62"/>
        <v>428430.09443409211</v>
      </c>
      <c r="P105" s="250">
        <f t="shared" si="54"/>
        <v>3463704.8763501756</v>
      </c>
      <c r="Q105" s="228">
        <f t="shared" si="63"/>
        <v>263.97214286168531</v>
      </c>
      <c r="R105" s="37">
        <f t="shared" si="64"/>
        <v>2023516.521277389</v>
      </c>
      <c r="S105" s="251">
        <f t="shared" si="55"/>
        <v>154.21406017722552</v>
      </c>
      <c r="T105" s="250">
        <f t="shared" si="65"/>
        <v>5487221.3976275641</v>
      </c>
      <c r="U105" s="282">
        <f t="shared" si="70"/>
        <v>418.18620303891083</v>
      </c>
      <c r="V105" s="280">
        <f t="shared" si="66"/>
        <v>5438903.6983940443</v>
      </c>
      <c r="W105" s="518">
        <f t="shared" si="67"/>
        <v>367085.76316502289</v>
      </c>
      <c r="X105" s="289">
        <f t="shared" si="56"/>
        <v>27.975944537975618</v>
      </c>
      <c r="Y105" s="527">
        <f t="shared" si="68"/>
        <v>795515.857599115</v>
      </c>
      <c r="Z105" s="268">
        <f t="shared" si="69"/>
        <v>5854307.1607925873</v>
      </c>
      <c r="AA105" s="273">
        <f t="shared" si="57"/>
        <v>446.16214757688647</v>
      </c>
      <c r="AB105" s="274">
        <f t="shared" si="58"/>
        <v>787.29251758910539</v>
      </c>
      <c r="AC105" s="161"/>
      <c r="AD105" s="335">
        <f>PFI!Q107</f>
        <v>5297718.4106482202</v>
      </c>
      <c r="AE105" s="342">
        <f t="shared" si="71"/>
        <v>556588.75014436711</v>
      </c>
      <c r="AF105" s="385">
        <f t="shared" si="59"/>
        <v>0.10506197328752775</v>
      </c>
      <c r="AG105" s="125"/>
      <c r="AH105" s="125"/>
    </row>
    <row r="106" spans="1:34" ht="15">
      <c r="A106" s="30">
        <v>90</v>
      </c>
      <c r="B106" s="44" t="s">
        <v>92</v>
      </c>
      <c r="C106" s="37">
        <f>Vertetie_ienemumi!J95</f>
        <v>977203.60771680949</v>
      </c>
      <c r="D106" s="97">
        <f>Iedzivotaju_skaits_struktura!C95</f>
        <v>1687</v>
      </c>
      <c r="E106" s="97">
        <f>Iedzivotaju_skaits_struktura!D95</f>
        <v>81</v>
      </c>
      <c r="F106" s="97">
        <f>Iedzivotaju_skaits_struktura!E95</f>
        <v>159</v>
      </c>
      <c r="G106" s="97">
        <f>Iedzivotaju_skaits_struktura!F95</f>
        <v>427</v>
      </c>
      <c r="H106" s="97">
        <f>PFI!H108</f>
        <v>447.56</v>
      </c>
      <c r="I106" s="37">
        <f t="shared" si="50"/>
        <v>579.25525057309392</v>
      </c>
      <c r="J106" s="37">
        <f t="shared" si="51"/>
        <v>3391.1512000000002</v>
      </c>
      <c r="K106" s="146">
        <f t="shared" si="52"/>
        <v>288.16279489891497</v>
      </c>
      <c r="L106" s="149">
        <f t="shared" si="60"/>
        <v>586322.1646300857</v>
      </c>
      <c r="M106" s="128">
        <f t="shared" si="61"/>
        <v>-151.79077653722726</v>
      </c>
      <c r="N106" s="168">
        <f t="shared" si="53"/>
        <v>91.074465922336358</v>
      </c>
      <c r="O106" s="244">
        <f t="shared" si="62"/>
        <v>308847.28440189007</v>
      </c>
      <c r="P106" s="250">
        <f t="shared" si="54"/>
        <v>895169.44903197582</v>
      </c>
      <c r="Q106" s="228">
        <f t="shared" si="63"/>
        <v>263.97214286168537</v>
      </c>
      <c r="R106" s="37">
        <f t="shared" si="64"/>
        <v>390881.4430867238</v>
      </c>
      <c r="S106" s="251">
        <f t="shared" si="55"/>
        <v>115.265117959566</v>
      </c>
      <c r="T106" s="250">
        <f t="shared" si="65"/>
        <v>1286050.8921186996</v>
      </c>
      <c r="U106" s="282">
        <f t="shared" si="70"/>
        <v>379.23726082125137</v>
      </c>
      <c r="V106" s="280">
        <f t="shared" si="66"/>
        <v>1735849.6650490246</v>
      </c>
      <c r="W106" s="518">
        <f t="shared" si="67"/>
        <v>117157.01074509179</v>
      </c>
      <c r="X106" s="289">
        <f t="shared" si="56"/>
        <v>34.547858186061355</v>
      </c>
      <c r="Y106" s="527">
        <f t="shared" si="68"/>
        <v>426004.29514698184</v>
      </c>
      <c r="Z106" s="268">
        <f t="shared" si="69"/>
        <v>1403207.9028637914</v>
      </c>
      <c r="AA106" s="273">
        <f t="shared" si="57"/>
        <v>413.78511900731274</v>
      </c>
      <c r="AB106" s="274">
        <f t="shared" si="58"/>
        <v>831.77706156715556</v>
      </c>
      <c r="AC106" s="161"/>
      <c r="AD106" s="335">
        <f>PFI!Q108</f>
        <v>1361987.110748393</v>
      </c>
      <c r="AE106" s="342">
        <f t="shared" si="71"/>
        <v>41220.79211539845</v>
      </c>
      <c r="AF106" s="385">
        <f t="shared" si="59"/>
        <v>3.0265185176934661E-2</v>
      </c>
      <c r="AG106" s="125"/>
      <c r="AH106" s="125"/>
    </row>
    <row r="107" spans="1:34" ht="15">
      <c r="A107" s="30">
        <v>91</v>
      </c>
      <c r="B107" s="44" t="s">
        <v>93</v>
      </c>
      <c r="C107" s="37">
        <f>Vertetie_ienemumi!J96</f>
        <v>881661.03131368058</v>
      </c>
      <c r="D107" s="97">
        <f>Iedzivotaju_skaits_struktura!C96</f>
        <v>2243</v>
      </c>
      <c r="E107" s="97">
        <f>Iedzivotaju_skaits_struktura!D96</f>
        <v>114</v>
      </c>
      <c r="F107" s="97">
        <f>Iedzivotaju_skaits_struktura!E96</f>
        <v>242</v>
      </c>
      <c r="G107" s="97">
        <f>Iedzivotaju_skaits_struktura!F96</f>
        <v>468</v>
      </c>
      <c r="H107" s="97">
        <f>PFI!H109</f>
        <v>513.57100000000003</v>
      </c>
      <c r="I107" s="37">
        <f t="shared" si="50"/>
        <v>393.0722386596882</v>
      </c>
      <c r="J107" s="37">
        <f t="shared" si="51"/>
        <v>4425.6279200000008</v>
      </c>
      <c r="K107" s="146">
        <f t="shared" si="52"/>
        <v>199.2171613273988</v>
      </c>
      <c r="L107" s="149">
        <f t="shared" si="60"/>
        <v>528996.61878820835</v>
      </c>
      <c r="M107" s="128">
        <f t="shared" si="61"/>
        <v>-240.73641010874343</v>
      </c>
      <c r="N107" s="168">
        <f t="shared" si="53"/>
        <v>144.44184606524604</v>
      </c>
      <c r="O107" s="244">
        <f t="shared" si="62"/>
        <v>639245.86676269514</v>
      </c>
      <c r="P107" s="250">
        <f t="shared" si="54"/>
        <v>1168242.4855509035</v>
      </c>
      <c r="Q107" s="228">
        <f t="shared" si="63"/>
        <v>263.97214286168531</v>
      </c>
      <c r="R107" s="37">
        <f t="shared" si="64"/>
        <v>352664.41252547223</v>
      </c>
      <c r="S107" s="251">
        <f t="shared" si="55"/>
        <v>79.686864530959525</v>
      </c>
      <c r="T107" s="250">
        <f t="shared" si="65"/>
        <v>1520906.8980763757</v>
      </c>
      <c r="U107" s="282">
        <f t="shared" si="70"/>
        <v>343.65900739264487</v>
      </c>
      <c r="V107" s="280">
        <f t="shared" si="66"/>
        <v>2659013.9796972862</v>
      </c>
      <c r="W107" s="518">
        <f t="shared" si="67"/>
        <v>179463.77250471519</v>
      </c>
      <c r="X107" s="289">
        <f t="shared" si="56"/>
        <v>40.551030441057762</v>
      </c>
      <c r="Y107" s="527">
        <f t="shared" si="68"/>
        <v>818709.63926741038</v>
      </c>
      <c r="Z107" s="268">
        <f t="shared" si="69"/>
        <v>1700370.670581091</v>
      </c>
      <c r="AA107" s="273">
        <f t="shared" si="57"/>
        <v>384.21003783370264</v>
      </c>
      <c r="AB107" s="274">
        <f t="shared" si="58"/>
        <v>758.07876530588089</v>
      </c>
      <c r="AC107" s="161"/>
      <c r="AD107" s="335">
        <f>PFI!Q109</f>
        <v>1605434.3490167935</v>
      </c>
      <c r="AE107" s="342">
        <f t="shared" si="71"/>
        <v>94936.321564297425</v>
      </c>
      <c r="AF107" s="385">
        <f t="shared" si="59"/>
        <v>5.9134353031899956E-2</v>
      </c>
      <c r="AG107" s="125"/>
      <c r="AH107" s="125"/>
    </row>
    <row r="108" spans="1:34" ht="15">
      <c r="A108" s="30">
        <v>92</v>
      </c>
      <c r="B108" s="44" t="s">
        <v>94</v>
      </c>
      <c r="C108" s="37">
        <f>Vertetie_ienemumi!J97</f>
        <v>2169743.6930938102</v>
      </c>
      <c r="D108" s="97">
        <f>Iedzivotaju_skaits_struktura!C97</f>
        <v>3755</v>
      </c>
      <c r="E108" s="97">
        <f>Iedzivotaju_skaits_struktura!D97</f>
        <v>293</v>
      </c>
      <c r="F108" s="97">
        <f>Iedzivotaju_skaits_struktura!E97</f>
        <v>365</v>
      </c>
      <c r="G108" s="97">
        <f>Iedzivotaju_skaits_struktura!F97</f>
        <v>756</v>
      </c>
      <c r="H108" s="97">
        <f>PFI!H110</f>
        <v>231.553</v>
      </c>
      <c r="I108" s="37">
        <f t="shared" si="50"/>
        <v>577.8278809837044</v>
      </c>
      <c r="J108" s="37">
        <f t="shared" si="51"/>
        <v>6541.9205599999987</v>
      </c>
      <c r="K108" s="146">
        <f t="shared" si="52"/>
        <v>331.66769195586357</v>
      </c>
      <c r="L108" s="149">
        <f t="shared" si="60"/>
        <v>1301846.215856286</v>
      </c>
      <c r="M108" s="128">
        <f t="shared" si="61"/>
        <v>-108.28587948027865</v>
      </c>
      <c r="N108" s="168">
        <f t="shared" si="53"/>
        <v>64.971527688167185</v>
      </c>
      <c r="O108" s="244">
        <f t="shared" si="62"/>
        <v>425038.5727978301</v>
      </c>
      <c r="P108" s="250">
        <f t="shared" si="54"/>
        <v>1726884.788654116</v>
      </c>
      <c r="Q108" s="228">
        <f t="shared" si="63"/>
        <v>263.97214286168531</v>
      </c>
      <c r="R108" s="37">
        <f t="shared" si="64"/>
        <v>867897.47723752412</v>
      </c>
      <c r="S108" s="251">
        <f t="shared" si="55"/>
        <v>132.66707678234545</v>
      </c>
      <c r="T108" s="250">
        <f t="shared" si="65"/>
        <v>2594782.26589164</v>
      </c>
      <c r="U108" s="282">
        <f t="shared" si="70"/>
        <v>396.63921964403073</v>
      </c>
      <c r="V108" s="280">
        <f t="shared" si="66"/>
        <v>3064048.0014440487</v>
      </c>
      <c r="W108" s="518">
        <f t="shared" si="67"/>
        <v>206800.5725706201</v>
      </c>
      <c r="X108" s="289">
        <f t="shared" si="56"/>
        <v>31.611599479682486</v>
      </c>
      <c r="Y108" s="527">
        <f t="shared" si="68"/>
        <v>631839.1453684502</v>
      </c>
      <c r="Z108" s="268">
        <f t="shared" si="69"/>
        <v>2801582.8384622601</v>
      </c>
      <c r="AA108" s="273">
        <f t="shared" si="57"/>
        <v>428.2508191237132</v>
      </c>
      <c r="AB108" s="274">
        <f t="shared" si="58"/>
        <v>746.09396496997601</v>
      </c>
      <c r="AC108" s="161"/>
      <c r="AD108" s="335">
        <f>PFI!Q110</f>
        <v>2611835.5041727517</v>
      </c>
      <c r="AE108" s="342">
        <f t="shared" si="71"/>
        <v>189747.33428950841</v>
      </c>
      <c r="AF108" s="385">
        <f t="shared" si="59"/>
        <v>7.2649037041713438E-2</v>
      </c>
      <c r="AG108" s="125"/>
      <c r="AH108" s="125"/>
    </row>
    <row r="109" spans="1:34" ht="15">
      <c r="A109" s="30">
        <v>93</v>
      </c>
      <c r="B109" s="44" t="s">
        <v>95</v>
      </c>
      <c r="C109" s="37">
        <f>Vertetie_ienemumi!J98</f>
        <v>2603531.0218180479</v>
      </c>
      <c r="D109" s="97">
        <f>Iedzivotaju_skaits_struktura!C98</f>
        <v>5228</v>
      </c>
      <c r="E109" s="97">
        <f>Iedzivotaju_skaits_struktura!D98</f>
        <v>288</v>
      </c>
      <c r="F109" s="97">
        <f>Iedzivotaju_skaits_struktura!E98</f>
        <v>546</v>
      </c>
      <c r="G109" s="97">
        <f>Iedzivotaju_skaits_struktura!F98</f>
        <v>1241</v>
      </c>
      <c r="H109" s="97">
        <f>PFI!H111</f>
        <v>352.21300000000002</v>
      </c>
      <c r="I109" s="37">
        <f t="shared" si="50"/>
        <v>497.99751756274827</v>
      </c>
      <c r="J109" s="37">
        <f t="shared" si="51"/>
        <v>9135.5837599999995</v>
      </c>
      <c r="K109" s="146">
        <f t="shared" si="52"/>
        <v>284.9879208833446</v>
      </c>
      <c r="L109" s="149">
        <f t="shared" si="60"/>
        <v>1562118.6130908288</v>
      </c>
      <c r="M109" s="128">
        <f t="shared" si="61"/>
        <v>-154.96565055279763</v>
      </c>
      <c r="N109" s="168">
        <f t="shared" si="53"/>
        <v>92.979390331678573</v>
      </c>
      <c r="O109" s="244">
        <f t="shared" si="62"/>
        <v>849421.00832878379</v>
      </c>
      <c r="P109" s="250">
        <f t="shared" si="54"/>
        <v>2411539.6214196123</v>
      </c>
      <c r="Q109" s="228">
        <f t="shared" si="63"/>
        <v>263.97214286168531</v>
      </c>
      <c r="R109" s="37">
        <f t="shared" si="64"/>
        <v>1041412.4087272192</v>
      </c>
      <c r="S109" s="251">
        <f t="shared" si="55"/>
        <v>113.99516835333786</v>
      </c>
      <c r="T109" s="250">
        <f t="shared" si="65"/>
        <v>3452952.0301468316</v>
      </c>
      <c r="U109" s="282">
        <f t="shared" si="70"/>
        <v>377.96731121502319</v>
      </c>
      <c r="V109" s="280">
        <f t="shared" si="66"/>
        <v>4705292.4298447389</v>
      </c>
      <c r="W109" s="518">
        <f t="shared" si="67"/>
        <v>317572.42972221924</v>
      </c>
      <c r="X109" s="289">
        <f t="shared" si="56"/>
        <v>34.762138694705513</v>
      </c>
      <c r="Y109" s="527">
        <f t="shared" si="68"/>
        <v>1166993.438051003</v>
      </c>
      <c r="Z109" s="268">
        <f t="shared" si="69"/>
        <v>3770524.4598690509</v>
      </c>
      <c r="AA109" s="273">
        <f t="shared" si="57"/>
        <v>412.72944990972871</v>
      </c>
      <c r="AB109" s="274">
        <f t="shared" si="58"/>
        <v>721.21737946997916</v>
      </c>
      <c r="AC109" s="161"/>
      <c r="AD109" s="335">
        <f>PFI!Q111</f>
        <v>3632835.4975153352</v>
      </c>
      <c r="AE109" s="342">
        <f t="shared" si="71"/>
        <v>137688.96235371567</v>
      </c>
      <c r="AF109" s="385">
        <f t="shared" si="59"/>
        <v>3.7901237875452187E-2</v>
      </c>
      <c r="AG109" s="125"/>
      <c r="AH109" s="125"/>
    </row>
    <row r="110" spans="1:34" ht="15">
      <c r="A110" s="30">
        <v>94</v>
      </c>
      <c r="B110" s="44" t="s">
        <v>96</v>
      </c>
      <c r="C110" s="37">
        <f>Vertetie_ienemumi!J99</f>
        <v>4748405.3412305498</v>
      </c>
      <c r="D110" s="97">
        <f>Iedzivotaju_skaits_struktura!C99</f>
        <v>8024</v>
      </c>
      <c r="E110" s="97">
        <f>Iedzivotaju_skaits_struktura!D99</f>
        <v>385</v>
      </c>
      <c r="F110" s="97">
        <f>Iedzivotaju_skaits_struktura!E99</f>
        <v>754</v>
      </c>
      <c r="G110" s="97">
        <f>Iedzivotaju_skaits_struktura!F99</f>
        <v>1834</v>
      </c>
      <c r="H110" s="97">
        <f>PFI!H112</f>
        <v>637.255</v>
      </c>
      <c r="I110" s="37">
        <f t="shared" si="50"/>
        <v>591.77534162893198</v>
      </c>
      <c r="J110" s="37">
        <f t="shared" si="51"/>
        <v>13708.727599999998</v>
      </c>
      <c r="K110" s="146">
        <f t="shared" si="52"/>
        <v>346.37826936108576</v>
      </c>
      <c r="L110" s="149">
        <f t="shared" si="60"/>
        <v>2849043.2047383296</v>
      </c>
      <c r="M110" s="128">
        <f t="shared" si="61"/>
        <v>-93.57530207505647</v>
      </c>
      <c r="N110" s="168">
        <f t="shared" si="53"/>
        <v>56.145181245033882</v>
      </c>
      <c r="O110" s="244">
        <f t="shared" si="62"/>
        <v>769678.9957407983</v>
      </c>
      <c r="P110" s="250">
        <f t="shared" si="54"/>
        <v>3618722.2004791279</v>
      </c>
      <c r="Q110" s="228">
        <f t="shared" si="63"/>
        <v>263.97214286168531</v>
      </c>
      <c r="R110" s="37">
        <f t="shared" si="64"/>
        <v>1899362.13649222</v>
      </c>
      <c r="S110" s="251">
        <f t="shared" si="55"/>
        <v>138.5513077444343</v>
      </c>
      <c r="T110" s="250">
        <f t="shared" si="65"/>
        <v>5518084.3369713482</v>
      </c>
      <c r="U110" s="282">
        <f t="shared" si="70"/>
        <v>402.52345060611964</v>
      </c>
      <c r="V110" s="280">
        <f t="shared" si="66"/>
        <v>6219111.6130813994</v>
      </c>
      <c r="W110" s="518">
        <f t="shared" si="67"/>
        <v>419744.02550472296</v>
      </c>
      <c r="X110" s="289">
        <f t="shared" si="56"/>
        <v>30.61874433224007</v>
      </c>
      <c r="Y110" s="527">
        <f t="shared" si="68"/>
        <v>1189423.0212455213</v>
      </c>
      <c r="Z110" s="268">
        <f t="shared" si="69"/>
        <v>5937828.3624760713</v>
      </c>
      <c r="AA110" s="273">
        <f t="shared" si="57"/>
        <v>433.14219493835969</v>
      </c>
      <c r="AB110" s="274">
        <f t="shared" si="58"/>
        <v>740.00851975025819</v>
      </c>
      <c r="AC110" s="161"/>
      <c r="AD110" s="335">
        <f>PFI!Q112</f>
        <v>5755105.1272202283</v>
      </c>
      <c r="AE110" s="342">
        <f t="shared" si="71"/>
        <v>182723.23525584303</v>
      </c>
      <c r="AF110" s="385">
        <f t="shared" si="59"/>
        <v>3.1749764985457452E-2</v>
      </c>
      <c r="AG110" s="125"/>
      <c r="AH110" s="125"/>
    </row>
    <row r="111" spans="1:34" ht="15">
      <c r="A111" s="30">
        <v>95</v>
      </c>
      <c r="B111" s="44" t="s">
        <v>97</v>
      </c>
      <c r="C111" s="37">
        <f>Vertetie_ienemumi!J100</f>
        <v>2000218.6666516662</v>
      </c>
      <c r="D111" s="97">
        <f>Iedzivotaju_skaits_struktura!C100</f>
        <v>3741</v>
      </c>
      <c r="E111" s="97">
        <f>Iedzivotaju_skaits_struktura!D100</f>
        <v>236</v>
      </c>
      <c r="F111" s="97">
        <f>Iedzivotaju_skaits_struktura!E100</f>
        <v>419</v>
      </c>
      <c r="G111" s="97">
        <f>Iedzivotaju_skaits_struktura!F100</f>
        <v>683</v>
      </c>
      <c r="H111" s="97">
        <f>PFI!H113</f>
        <v>317.27199999999999</v>
      </c>
      <c r="I111" s="37">
        <f t="shared" si="50"/>
        <v>534.67486411431867</v>
      </c>
      <c r="J111" s="37">
        <f t="shared" si="51"/>
        <v>6646.8534399999999</v>
      </c>
      <c r="K111" s="146">
        <f t="shared" si="52"/>
        <v>300.92715067472079</v>
      </c>
      <c r="L111" s="149">
        <f t="shared" si="60"/>
        <v>1200131.1999909997</v>
      </c>
      <c r="M111" s="128">
        <f t="shared" si="61"/>
        <v>-139.02642076142143</v>
      </c>
      <c r="N111" s="168">
        <f t="shared" si="53"/>
        <v>83.415852456852861</v>
      </c>
      <c r="O111" s="244">
        <f t="shared" si="62"/>
        <v>554452.94585336489</v>
      </c>
      <c r="P111" s="250">
        <f t="shared" si="54"/>
        <v>1754584.1458443645</v>
      </c>
      <c r="Q111" s="228">
        <f t="shared" si="63"/>
        <v>263.97214286168531</v>
      </c>
      <c r="R111" s="37">
        <f t="shared" si="64"/>
        <v>800087.46666066651</v>
      </c>
      <c r="S111" s="251">
        <f t="shared" si="55"/>
        <v>120.37086026988833</v>
      </c>
      <c r="T111" s="250">
        <f t="shared" si="65"/>
        <v>2554671.6125050308</v>
      </c>
      <c r="U111" s="282">
        <f t="shared" si="70"/>
        <v>384.3430031315736</v>
      </c>
      <c r="V111" s="280">
        <f t="shared" si="66"/>
        <v>3317523.4260591632</v>
      </c>
      <c r="W111" s="518">
        <f t="shared" si="67"/>
        <v>223908.28854578838</v>
      </c>
      <c r="X111" s="289">
        <f t="shared" si="56"/>
        <v>33.686358600647644</v>
      </c>
      <c r="Y111" s="527">
        <f t="shared" si="68"/>
        <v>778361.23439915327</v>
      </c>
      <c r="Z111" s="268">
        <f t="shared" si="69"/>
        <v>2778579.9010508191</v>
      </c>
      <c r="AA111" s="273">
        <f t="shared" si="57"/>
        <v>418.02936173222122</v>
      </c>
      <c r="AB111" s="274">
        <f t="shared" si="58"/>
        <v>742.73720958321815</v>
      </c>
      <c r="AC111" s="161"/>
      <c r="AD111" s="335">
        <f>PFI!Q113</f>
        <v>2666428.8192007644</v>
      </c>
      <c r="AE111" s="342">
        <f t="shared" si="71"/>
        <v>112151.08185005467</v>
      </c>
      <c r="AF111" s="385">
        <f t="shared" si="59"/>
        <v>4.2060407179243864E-2</v>
      </c>
      <c r="AG111" s="125"/>
      <c r="AH111" s="125"/>
    </row>
    <row r="112" spans="1:34" ht="15">
      <c r="A112" s="30">
        <v>96</v>
      </c>
      <c r="B112" s="44" t="s">
        <v>98</v>
      </c>
      <c r="C112" s="37">
        <f>Vertetie_ienemumi!J101</f>
        <v>19193100.853176728</v>
      </c>
      <c r="D112" s="97">
        <f>Iedzivotaju_skaits_struktura!C101</f>
        <v>23707</v>
      </c>
      <c r="E112" s="97">
        <f>Iedzivotaju_skaits_struktura!D101</f>
        <v>2141</v>
      </c>
      <c r="F112" s="97">
        <f>Iedzivotaju_skaits_struktura!E101</f>
        <v>2776</v>
      </c>
      <c r="G112" s="97">
        <f>Iedzivotaju_skaits_struktura!F101</f>
        <v>4393</v>
      </c>
      <c r="H112" s="97">
        <f>PFI!H114</f>
        <v>123.014</v>
      </c>
      <c r="I112" s="37">
        <f t="shared" si="50"/>
        <v>809.59635774989363</v>
      </c>
      <c r="J112" s="37">
        <f t="shared" si="51"/>
        <v>41204.501279999997</v>
      </c>
      <c r="K112" s="146">
        <f t="shared" si="52"/>
        <v>465.80107165361449</v>
      </c>
      <c r="L112" s="149">
        <f t="shared" si="60"/>
        <v>11515860.511906037</v>
      </c>
      <c r="M112" s="128">
        <f t="shared" si="61"/>
        <v>25.847500217472259</v>
      </c>
      <c r="N112" s="168">
        <f t="shared" si="53"/>
        <v>-15.508500130483355</v>
      </c>
      <c r="O112" s="244">
        <f t="shared" si="62"/>
        <v>-639020.01347738155</v>
      </c>
      <c r="P112" s="250">
        <f t="shared" si="54"/>
        <v>10876840.498428656</v>
      </c>
      <c r="Q112" s="228">
        <f t="shared" si="63"/>
        <v>263.97214286168537</v>
      </c>
      <c r="R112" s="37">
        <f t="shared" si="64"/>
        <v>7677240.3412706917</v>
      </c>
      <c r="S112" s="251">
        <f t="shared" si="55"/>
        <v>186.32042866144582</v>
      </c>
      <c r="T112" s="250">
        <f t="shared" si="65"/>
        <v>18554080.839699347</v>
      </c>
      <c r="U112" s="282">
        <f t="shared" si="70"/>
        <v>450.29257152313113</v>
      </c>
      <c r="V112" s="280">
        <f t="shared" si="66"/>
        <v>13772107.849516323</v>
      </c>
      <c r="W112" s="518">
        <f t="shared" si="67"/>
        <v>929515.3951380793</v>
      </c>
      <c r="X112" s="289">
        <f t="shared" si="56"/>
        <v>22.558588655682897</v>
      </c>
      <c r="Y112" s="527">
        <f t="shared" si="68"/>
        <v>290495.38166069775</v>
      </c>
      <c r="Z112" s="268">
        <f t="shared" si="69"/>
        <v>19483596.234837428</v>
      </c>
      <c r="AA112" s="273">
        <f t="shared" si="57"/>
        <v>472.85116017881404</v>
      </c>
      <c r="AB112" s="274">
        <f t="shared" si="58"/>
        <v>821.84992765163997</v>
      </c>
      <c r="AC112" s="161"/>
      <c r="AD112" s="335">
        <f>PFI!Q114</f>
        <v>18656606.782567039</v>
      </c>
      <c r="AE112" s="342">
        <f t="shared" si="71"/>
        <v>826989.4522703886</v>
      </c>
      <c r="AF112" s="385">
        <f t="shared" si="59"/>
        <v>4.4326895126671095E-2</v>
      </c>
      <c r="AG112" s="125"/>
      <c r="AH112" s="125"/>
    </row>
    <row r="113" spans="1:34" ht="15">
      <c r="A113" s="30">
        <v>97</v>
      </c>
      <c r="B113" s="44" t="s">
        <v>99</v>
      </c>
      <c r="C113" s="37">
        <f>Vertetie_ienemumi!J102</f>
        <v>14953269.608002899</v>
      </c>
      <c r="D113" s="97">
        <f>Iedzivotaju_skaits_struktura!C102</f>
        <v>24760</v>
      </c>
      <c r="E113" s="97">
        <f>Iedzivotaju_skaits_struktura!D102</f>
        <v>1714</v>
      </c>
      <c r="F113" s="97">
        <f>Iedzivotaju_skaits_struktura!E102</f>
        <v>2801</v>
      </c>
      <c r="G113" s="97">
        <f>Iedzivotaju_skaits_struktura!F102</f>
        <v>4793</v>
      </c>
      <c r="H113" s="97">
        <f>PFI!H115</f>
        <v>1680.27</v>
      </c>
      <c r="I113" s="37">
        <f t="shared" si="50"/>
        <v>603.92849789995557</v>
      </c>
      <c r="J113" s="37">
        <f t="shared" si="51"/>
        <v>44002.850399999996</v>
      </c>
      <c r="K113" s="146">
        <f t="shared" si="52"/>
        <v>339.82502206272756</v>
      </c>
      <c r="L113" s="149">
        <f t="shared" si="60"/>
        <v>8971961.7648017388</v>
      </c>
      <c r="M113" s="128">
        <f t="shared" si="61"/>
        <v>-100.12854937341467</v>
      </c>
      <c r="N113" s="168">
        <f t="shared" si="53"/>
        <v>60.077129624048801</v>
      </c>
      <c r="O113" s="244">
        <f t="shared" si="62"/>
        <v>2643564.9473084272</v>
      </c>
      <c r="P113" s="250">
        <f t="shared" si="54"/>
        <v>11615526.712110166</v>
      </c>
      <c r="Q113" s="228">
        <f t="shared" si="63"/>
        <v>263.97214286168531</v>
      </c>
      <c r="R113" s="37">
        <f t="shared" si="64"/>
        <v>5981307.8432011604</v>
      </c>
      <c r="S113" s="251">
        <f t="shared" si="55"/>
        <v>135.93000882509105</v>
      </c>
      <c r="T113" s="250">
        <f t="shared" si="65"/>
        <v>17596834.555311326</v>
      </c>
      <c r="U113" s="282">
        <f t="shared" si="70"/>
        <v>399.90215168677634</v>
      </c>
      <c r="V113" s="280">
        <f t="shared" si="66"/>
        <v>20250727.574058864</v>
      </c>
      <c r="W113" s="518">
        <f t="shared" si="67"/>
        <v>1366774.2983508513</v>
      </c>
      <c r="X113" s="289">
        <f t="shared" si="56"/>
        <v>31.061040044597917</v>
      </c>
      <c r="Y113" s="527">
        <f t="shared" si="68"/>
        <v>4010339.2456592787</v>
      </c>
      <c r="Z113" s="268">
        <f t="shared" si="69"/>
        <v>18963608.853662178</v>
      </c>
      <c r="AA113" s="273">
        <f t="shared" si="57"/>
        <v>430.96319173137431</v>
      </c>
      <c r="AB113" s="274">
        <f t="shared" si="58"/>
        <v>765.89696501058881</v>
      </c>
      <c r="AC113" s="161"/>
      <c r="AD113" s="335">
        <f>PFI!Q115</f>
        <v>18322060.829304524</v>
      </c>
      <c r="AE113" s="342">
        <f t="shared" si="71"/>
        <v>641548.02435765415</v>
      </c>
      <c r="AF113" s="385">
        <f t="shared" si="59"/>
        <v>3.5015058094969076E-2</v>
      </c>
      <c r="AG113" s="125"/>
      <c r="AH113" s="125"/>
    </row>
    <row r="114" spans="1:34" ht="15">
      <c r="A114" s="30">
        <v>98</v>
      </c>
      <c r="B114" s="44" t="s">
        <v>100</v>
      </c>
      <c r="C114" s="37">
        <f>Vertetie_ienemumi!J103</f>
        <v>6022185.1112295184</v>
      </c>
      <c r="D114" s="97">
        <f>Iedzivotaju_skaits_struktura!C103</f>
        <v>6285</v>
      </c>
      <c r="E114" s="97">
        <f>Iedzivotaju_skaits_struktura!D103</f>
        <v>434</v>
      </c>
      <c r="F114" s="97">
        <f>Iedzivotaju_skaits_struktura!E103</f>
        <v>624</v>
      </c>
      <c r="G114" s="97">
        <f>Iedzivotaju_skaits_struktura!F103</f>
        <v>1478</v>
      </c>
      <c r="H114" s="97">
        <f>PFI!H116</f>
        <v>47.738</v>
      </c>
      <c r="I114" s="37">
        <f t="shared" si="50"/>
        <v>958.18378858067115</v>
      </c>
      <c r="J114" s="37">
        <f t="shared" si="51"/>
        <v>10501.081759999999</v>
      </c>
      <c r="K114" s="146">
        <f t="shared" si="52"/>
        <v>573.4823562815036</v>
      </c>
      <c r="L114" s="149">
        <f t="shared" si="60"/>
        <v>3613311.066737711</v>
      </c>
      <c r="M114" s="128">
        <f t="shared" si="61"/>
        <v>133.52878484536137</v>
      </c>
      <c r="N114" s="168">
        <f t="shared" si="53"/>
        <v>-80.11727090721682</v>
      </c>
      <c r="O114" s="244">
        <f t="shared" si="62"/>
        <v>-841318.01218475308</v>
      </c>
      <c r="P114" s="250">
        <f t="shared" si="54"/>
        <v>2771993.0545529579</v>
      </c>
      <c r="Q114" s="228">
        <f t="shared" si="63"/>
        <v>263.97214286168531</v>
      </c>
      <c r="R114" s="37">
        <f t="shared" si="64"/>
        <v>2408874.0444918075</v>
      </c>
      <c r="S114" s="251">
        <f t="shared" si="55"/>
        <v>229.39294251260145</v>
      </c>
      <c r="T114" s="250">
        <f t="shared" si="65"/>
        <v>5180867.0990447653</v>
      </c>
      <c r="U114" s="282">
        <f t="shared" si="70"/>
        <v>493.36508537428676</v>
      </c>
      <c r="V114" s="280">
        <f t="shared" si="66"/>
        <v>2379090.0181571045</v>
      </c>
      <c r="W114" s="518">
        <f t="shared" si="67"/>
        <v>160570.97595078926</v>
      </c>
      <c r="X114" s="289">
        <f t="shared" si="56"/>
        <v>15.290898558891829</v>
      </c>
      <c r="Y114" s="527">
        <f t="shared" si="68"/>
        <v>-680747.03623396379</v>
      </c>
      <c r="Z114" s="268">
        <f t="shared" si="69"/>
        <v>5341438.074995555</v>
      </c>
      <c r="AA114" s="273">
        <f t="shared" si="57"/>
        <v>508.65598393317867</v>
      </c>
      <c r="AB114" s="274">
        <f t="shared" si="58"/>
        <v>849.87081543286479</v>
      </c>
      <c r="AC114" s="161"/>
      <c r="AD114" s="335">
        <f>PFI!Q116</f>
        <v>5088282.1958084246</v>
      </c>
      <c r="AE114" s="342">
        <f t="shared" si="71"/>
        <v>253155.87918713037</v>
      </c>
      <c r="AF114" s="385">
        <f t="shared" si="59"/>
        <v>4.9752719964248904E-2</v>
      </c>
      <c r="AG114" s="125"/>
      <c r="AH114" s="125"/>
    </row>
    <row r="115" spans="1:34" ht="15">
      <c r="A115" s="30">
        <v>99</v>
      </c>
      <c r="B115" s="44" t="s">
        <v>101</v>
      </c>
      <c r="C115" s="37">
        <f>Vertetie_ienemumi!J104</f>
        <v>1818508.4252715858</v>
      </c>
      <c r="D115" s="97">
        <f>Iedzivotaju_skaits_struktura!C104</f>
        <v>2352</v>
      </c>
      <c r="E115" s="97">
        <f>Iedzivotaju_skaits_struktura!D104</f>
        <v>158</v>
      </c>
      <c r="F115" s="97">
        <f>Iedzivotaju_skaits_struktura!E104</f>
        <v>271</v>
      </c>
      <c r="G115" s="97">
        <f>Iedzivotaju_skaits_struktura!F104</f>
        <v>454</v>
      </c>
      <c r="H115" s="97">
        <f>PFI!H117</f>
        <v>229.887</v>
      </c>
      <c r="I115" s="37">
        <f t="shared" si="50"/>
        <v>773.17535088077625</v>
      </c>
      <c r="J115" s="37">
        <f t="shared" si="51"/>
        <v>4290.5682399999996</v>
      </c>
      <c r="K115" s="146">
        <f t="shared" si="52"/>
        <v>423.83859748879928</v>
      </c>
      <c r="L115" s="149">
        <f t="shared" si="60"/>
        <v>1091105.0551629514</v>
      </c>
      <c r="M115" s="128">
        <f t="shared" si="61"/>
        <v>-16.114973947342946</v>
      </c>
      <c r="N115" s="168">
        <f t="shared" si="53"/>
        <v>9.6689843684057681</v>
      </c>
      <c r="O115" s="244">
        <f t="shared" si="62"/>
        <v>41485.437244138244</v>
      </c>
      <c r="P115" s="250">
        <f t="shared" si="54"/>
        <v>1132590.4924070896</v>
      </c>
      <c r="Q115" s="228">
        <f t="shared" si="63"/>
        <v>263.97214286168531</v>
      </c>
      <c r="R115" s="37">
        <f t="shared" si="64"/>
        <v>727403.37010863435</v>
      </c>
      <c r="S115" s="251">
        <f t="shared" si="55"/>
        <v>169.53543899551971</v>
      </c>
      <c r="T115" s="250">
        <f t="shared" si="65"/>
        <v>1859993.8625157238</v>
      </c>
      <c r="U115" s="282">
        <f t="shared" si="70"/>
        <v>433.50758185720497</v>
      </c>
      <c r="V115" s="280">
        <f t="shared" si="66"/>
        <v>1614113.5721071046</v>
      </c>
      <c r="W115" s="518">
        <f t="shared" si="67"/>
        <v>108940.72506319823</v>
      </c>
      <c r="X115" s="289">
        <f t="shared" si="56"/>
        <v>25.390745227536165</v>
      </c>
      <c r="Y115" s="527">
        <f t="shared" si="68"/>
        <v>150426.16230733646</v>
      </c>
      <c r="Z115" s="268">
        <f t="shared" si="69"/>
        <v>1968934.587578922</v>
      </c>
      <c r="AA115" s="273">
        <f t="shared" si="57"/>
        <v>458.89832708474114</v>
      </c>
      <c r="AB115" s="274">
        <f t="shared" si="58"/>
        <v>837.13205254205866</v>
      </c>
      <c r="AC115" s="161"/>
      <c r="AD115" s="335">
        <f>PFI!Q117</f>
        <v>1887768.8385320026</v>
      </c>
      <c r="AE115" s="342">
        <f t="shared" si="71"/>
        <v>81165.749046919402</v>
      </c>
      <c r="AF115" s="385">
        <f t="shared" si="59"/>
        <v>4.2995597442977651E-2</v>
      </c>
      <c r="AG115" s="125"/>
      <c r="AH115" s="125"/>
    </row>
    <row r="116" spans="1:34" ht="15">
      <c r="A116" s="30">
        <v>100</v>
      </c>
      <c r="B116" s="44" t="s">
        <v>102</v>
      </c>
      <c r="C116" s="37">
        <f>Vertetie_ienemumi!J105</f>
        <v>15289573.496243723</v>
      </c>
      <c r="D116" s="97">
        <f>Iedzivotaju_skaits_struktura!C105</f>
        <v>18390</v>
      </c>
      <c r="E116" s="97">
        <f>Iedzivotaju_skaits_struktura!D105</f>
        <v>1829</v>
      </c>
      <c r="F116" s="97">
        <f>Iedzivotaju_skaits_struktura!E105</f>
        <v>2266</v>
      </c>
      <c r="G116" s="97">
        <f>Iedzivotaju_skaits_struktura!F105</f>
        <v>3192</v>
      </c>
      <c r="H116" s="97">
        <f>PFI!H118</f>
        <v>360.51</v>
      </c>
      <c r="I116" s="37">
        <f t="shared" si="50"/>
        <v>831.40693291156731</v>
      </c>
      <c r="J116" s="37">
        <f t="shared" si="51"/>
        <v>32967.075199999999</v>
      </c>
      <c r="K116" s="146">
        <f t="shared" si="52"/>
        <v>463.78313524894446</v>
      </c>
      <c r="L116" s="149">
        <f t="shared" si="60"/>
        <v>9173744.0977462325</v>
      </c>
      <c r="M116" s="128">
        <f t="shared" si="61"/>
        <v>23.829563812802235</v>
      </c>
      <c r="N116" s="168">
        <f t="shared" si="53"/>
        <v>-14.297738287681341</v>
      </c>
      <c r="O116" s="244">
        <f t="shared" si="62"/>
        <v>-471354.61331991001</v>
      </c>
      <c r="P116" s="250">
        <f t="shared" si="54"/>
        <v>8702389.4844263233</v>
      </c>
      <c r="Q116" s="228">
        <f t="shared" si="63"/>
        <v>263.97214286168531</v>
      </c>
      <c r="R116" s="37">
        <f t="shared" si="64"/>
        <v>6115829.3984974893</v>
      </c>
      <c r="S116" s="251">
        <f t="shared" si="55"/>
        <v>185.51325409957781</v>
      </c>
      <c r="T116" s="250">
        <f t="shared" si="65"/>
        <v>14818218.882923812</v>
      </c>
      <c r="U116" s="282">
        <f t="shared" si="70"/>
        <v>449.48539696126312</v>
      </c>
      <c r="V116" s="280">
        <f t="shared" si="66"/>
        <v>11085372.942262869</v>
      </c>
      <c r="W116" s="518">
        <f t="shared" si="67"/>
        <v>748180.66510002839</v>
      </c>
      <c r="X116" s="289">
        <f t="shared" si="56"/>
        <v>22.694784434502349</v>
      </c>
      <c r="Y116" s="527">
        <f t="shared" si="68"/>
        <v>276826.05178011837</v>
      </c>
      <c r="Z116" s="268">
        <f t="shared" si="69"/>
        <v>15566399.54802384</v>
      </c>
      <c r="AA116" s="273">
        <f t="shared" si="57"/>
        <v>472.18018139576543</v>
      </c>
      <c r="AB116" s="274">
        <f t="shared" si="58"/>
        <v>846.46000804914843</v>
      </c>
      <c r="AC116" s="161"/>
      <c r="AD116" s="335">
        <f>PFI!Q118</f>
        <v>14855493.21640078</v>
      </c>
      <c r="AE116" s="342">
        <f t="shared" si="71"/>
        <v>710906.33162306063</v>
      </c>
      <c r="AF116" s="385">
        <f t="shared" si="59"/>
        <v>4.7854778112530472E-2</v>
      </c>
      <c r="AG116" s="125"/>
      <c r="AH116" s="125"/>
    </row>
    <row r="117" spans="1:34" ht="15">
      <c r="A117" s="30">
        <v>101</v>
      </c>
      <c r="B117" s="44" t="s">
        <v>103</v>
      </c>
      <c r="C117" s="37">
        <f>Vertetie_ienemumi!J106</f>
        <v>2362282.7626931085</v>
      </c>
      <c r="D117" s="97">
        <f>Iedzivotaju_skaits_struktura!C106</f>
        <v>3593</v>
      </c>
      <c r="E117" s="97">
        <f>Iedzivotaju_skaits_struktura!D106</f>
        <v>234</v>
      </c>
      <c r="F117" s="97">
        <f>Iedzivotaju_skaits_struktura!E106</f>
        <v>364</v>
      </c>
      <c r="G117" s="97">
        <f>Iedzivotaju_skaits_struktura!F106</f>
        <v>845</v>
      </c>
      <c r="H117" s="97">
        <f>PFI!H119</f>
        <v>105.39700000000001</v>
      </c>
      <c r="I117" s="37">
        <f t="shared" si="50"/>
        <v>657.46806643281616</v>
      </c>
      <c r="J117" s="37">
        <f t="shared" si="51"/>
        <v>6112.7034399999993</v>
      </c>
      <c r="K117" s="146">
        <f t="shared" si="52"/>
        <v>386.45466541611069</v>
      </c>
      <c r="L117" s="149">
        <f t="shared" si="60"/>
        <v>1417369.6576158651</v>
      </c>
      <c r="M117" s="128">
        <f t="shared" si="61"/>
        <v>-53.498906020031541</v>
      </c>
      <c r="N117" s="168">
        <f t="shared" si="53"/>
        <v>32.09934361201892</v>
      </c>
      <c r="O117" s="244">
        <f t="shared" si="62"/>
        <v>196213.76811893005</v>
      </c>
      <c r="P117" s="250">
        <f t="shared" si="54"/>
        <v>1613583.4257347952</v>
      </c>
      <c r="Q117" s="228">
        <f t="shared" si="63"/>
        <v>263.97214286168531</v>
      </c>
      <c r="R117" s="37">
        <f t="shared" si="64"/>
        <v>944913.10507724341</v>
      </c>
      <c r="S117" s="251">
        <f t="shared" si="55"/>
        <v>154.58186616644429</v>
      </c>
      <c r="T117" s="250">
        <f t="shared" si="65"/>
        <v>2558496.5308120386</v>
      </c>
      <c r="U117" s="282">
        <f t="shared" si="70"/>
        <v>418.5540090281296</v>
      </c>
      <c r="V117" s="280">
        <f t="shared" si="66"/>
        <v>2528118.4890526021</v>
      </c>
      <c r="W117" s="518">
        <f t="shared" si="67"/>
        <v>170629.29523821169</v>
      </c>
      <c r="X117" s="289">
        <f t="shared" si="56"/>
        <v>27.913884079776608</v>
      </c>
      <c r="Y117" s="527">
        <f t="shared" si="68"/>
        <v>366843.06335714174</v>
      </c>
      <c r="Z117" s="268">
        <f t="shared" si="69"/>
        <v>2729125.8260502503</v>
      </c>
      <c r="AA117" s="273">
        <f t="shared" si="57"/>
        <v>446.46789310790621</v>
      </c>
      <c r="AB117" s="274">
        <f t="shared" si="58"/>
        <v>759.56744393271651</v>
      </c>
      <c r="AC117" s="161"/>
      <c r="AD117" s="335">
        <f>PFI!Q119</f>
        <v>2598233.3134450666</v>
      </c>
      <c r="AE117" s="342">
        <f t="shared" si="71"/>
        <v>130892.51260518376</v>
      </c>
      <c r="AF117" s="385">
        <f t="shared" si="59"/>
        <v>5.0377505333279782E-2</v>
      </c>
      <c r="AG117" s="125"/>
      <c r="AH117" s="125"/>
    </row>
    <row r="118" spans="1:34" ht="15">
      <c r="A118" s="30">
        <v>102</v>
      </c>
      <c r="B118" s="44" t="s">
        <v>104</v>
      </c>
      <c r="C118" s="37">
        <f>Vertetie_ienemumi!J107</f>
        <v>2209658.7049616477</v>
      </c>
      <c r="D118" s="97">
        <f>Iedzivotaju_skaits_struktura!C107</f>
        <v>5100</v>
      </c>
      <c r="E118" s="97">
        <f>Iedzivotaju_skaits_struktura!D107</f>
        <v>285</v>
      </c>
      <c r="F118" s="97">
        <f>Iedzivotaju_skaits_struktura!E107</f>
        <v>568</v>
      </c>
      <c r="G118" s="97">
        <f>Iedzivotaju_skaits_struktura!F107</f>
        <v>1174</v>
      </c>
      <c r="H118" s="97">
        <f>PFI!H120</f>
        <v>555.55899999999997</v>
      </c>
      <c r="I118" s="37">
        <f t="shared" si="50"/>
        <v>433.26641273757798</v>
      </c>
      <c r="J118" s="37">
        <f t="shared" si="51"/>
        <v>9331.7896799999999</v>
      </c>
      <c r="K118" s="146">
        <f t="shared" si="52"/>
        <v>236.78830971698966</v>
      </c>
      <c r="L118" s="149">
        <f t="shared" si="60"/>
        <v>1325795.2229769886</v>
      </c>
      <c r="M118" s="128">
        <f t="shared" si="61"/>
        <v>-203.16526171915257</v>
      </c>
      <c r="N118" s="168">
        <f t="shared" si="53"/>
        <v>121.89915703149154</v>
      </c>
      <c r="O118" s="244">
        <f t="shared" si="62"/>
        <v>1137537.2955871723</v>
      </c>
      <c r="P118" s="250">
        <f t="shared" si="54"/>
        <v>2463332.5185641609</v>
      </c>
      <c r="Q118" s="228">
        <f t="shared" si="63"/>
        <v>263.97214286168537</v>
      </c>
      <c r="R118" s="37">
        <f t="shared" si="64"/>
        <v>883863.4819846591</v>
      </c>
      <c r="S118" s="251">
        <f t="shared" si="55"/>
        <v>94.715323886795858</v>
      </c>
      <c r="T118" s="250">
        <f t="shared" si="65"/>
        <v>3347196.00054882</v>
      </c>
      <c r="U118" s="282">
        <f t="shared" si="70"/>
        <v>358.6874667484812</v>
      </c>
      <c r="V118" s="280">
        <f t="shared" si="66"/>
        <v>5256137.1380802169</v>
      </c>
      <c r="W118" s="518">
        <f t="shared" si="67"/>
        <v>354750.3724329425</v>
      </c>
      <c r="X118" s="289">
        <f t="shared" si="56"/>
        <v>38.015255872434373</v>
      </c>
      <c r="Y118" s="527">
        <f t="shared" si="68"/>
        <v>1492287.6680201148</v>
      </c>
      <c r="Z118" s="268">
        <f t="shared" si="69"/>
        <v>3701946.3729817625</v>
      </c>
      <c r="AA118" s="273">
        <f t="shared" si="57"/>
        <v>396.70272262091561</v>
      </c>
      <c r="AB118" s="274">
        <f t="shared" si="58"/>
        <v>725.87183783956129</v>
      </c>
      <c r="AC118" s="161"/>
      <c r="AD118" s="335">
        <f>PFI!Q120</f>
        <v>3495478.2642892757</v>
      </c>
      <c r="AE118" s="342">
        <f t="shared" si="71"/>
        <v>206468.10869248677</v>
      </c>
      <c r="AF118" s="385">
        <f t="shared" si="59"/>
        <v>5.9067198558154121E-2</v>
      </c>
      <c r="AG118" s="125"/>
      <c r="AH118" s="125"/>
    </row>
    <row r="119" spans="1:34" ht="15">
      <c r="A119" s="30">
        <v>103</v>
      </c>
      <c r="B119" s="44" t="s">
        <v>105</v>
      </c>
      <c r="C119" s="37">
        <f>Vertetie_ienemumi!J108</f>
        <v>7955123.4604967786</v>
      </c>
      <c r="D119" s="97">
        <f>Iedzivotaju_skaits_struktura!C108</f>
        <v>12791</v>
      </c>
      <c r="E119" s="97">
        <f>Iedzivotaju_skaits_struktura!D108</f>
        <v>972</v>
      </c>
      <c r="F119" s="97">
        <f>Iedzivotaju_skaits_struktura!E108</f>
        <v>1458</v>
      </c>
      <c r="G119" s="97">
        <f>Iedzivotaju_skaits_struktura!F108</f>
        <v>2530</v>
      </c>
      <c r="H119" s="97">
        <f>PFI!H121</f>
        <v>942.05</v>
      </c>
      <c r="I119" s="37">
        <f t="shared" si="50"/>
        <v>621.93131580773809</v>
      </c>
      <c r="J119" s="37">
        <f t="shared" si="51"/>
        <v>23122.675999999999</v>
      </c>
      <c r="K119" s="146">
        <f t="shared" si="52"/>
        <v>344.03991391380384</v>
      </c>
      <c r="L119" s="149">
        <f t="shared" si="60"/>
        <v>4773074.0762980673</v>
      </c>
      <c r="M119" s="128">
        <f t="shared" si="61"/>
        <v>-95.913657522338383</v>
      </c>
      <c r="N119" s="168">
        <f t="shared" si="53"/>
        <v>57.548194513403025</v>
      </c>
      <c r="O119" s="244">
        <f t="shared" si="62"/>
        <v>1330668.2561183958</v>
      </c>
      <c r="P119" s="250">
        <f t="shared" si="54"/>
        <v>6103742.3324164636</v>
      </c>
      <c r="Q119" s="228">
        <f t="shared" si="63"/>
        <v>263.97214286168537</v>
      </c>
      <c r="R119" s="37">
        <f t="shared" si="64"/>
        <v>3182049.3841987117</v>
      </c>
      <c r="S119" s="251">
        <f t="shared" si="55"/>
        <v>137.61596556552155</v>
      </c>
      <c r="T119" s="250">
        <f t="shared" si="65"/>
        <v>9285791.7166151758</v>
      </c>
      <c r="U119" s="282">
        <f t="shared" si="70"/>
        <v>401.58810842720698</v>
      </c>
      <c r="V119" s="280">
        <f t="shared" si="66"/>
        <v>10543919.518449133</v>
      </c>
      <c r="W119" s="518">
        <f t="shared" si="67"/>
        <v>711636.5646119708</v>
      </c>
      <c r="X119" s="289">
        <f t="shared" si="56"/>
        <v>30.776566026007146</v>
      </c>
      <c r="Y119" s="527">
        <f t="shared" si="68"/>
        <v>2042304.8207303667</v>
      </c>
      <c r="Z119" s="268">
        <f t="shared" si="69"/>
        <v>9997428.2812271472</v>
      </c>
      <c r="AA119" s="273">
        <f t="shared" si="57"/>
        <v>432.36467445321415</v>
      </c>
      <c r="AB119" s="274">
        <f t="shared" si="58"/>
        <v>781.59864601885283</v>
      </c>
      <c r="AC119" s="161"/>
      <c r="AD119" s="335">
        <f>PFI!Q121</f>
        <v>9591162.8153167572</v>
      </c>
      <c r="AE119" s="342">
        <f t="shared" si="71"/>
        <v>406265.46591039002</v>
      </c>
      <c r="AF119" s="385">
        <f t="shared" si="59"/>
        <v>4.2358311889106659E-2</v>
      </c>
      <c r="AG119" s="125"/>
      <c r="AH119" s="125"/>
    </row>
    <row r="120" spans="1:34" ht="15">
      <c r="A120" s="30">
        <v>104</v>
      </c>
      <c r="B120" s="44" t="s">
        <v>106</v>
      </c>
      <c r="C120" s="37">
        <f>Vertetie_ienemumi!J109</f>
        <v>11065060.249556208</v>
      </c>
      <c r="D120" s="97">
        <f>Iedzivotaju_skaits_struktura!C109</f>
        <v>10943</v>
      </c>
      <c r="E120" s="97">
        <f>Iedzivotaju_skaits_struktura!D109</f>
        <v>1080</v>
      </c>
      <c r="F120" s="97">
        <f>Iedzivotaju_skaits_struktura!E109</f>
        <v>1497</v>
      </c>
      <c r="G120" s="97">
        <f>Iedzivotaju_skaits_struktura!F109</f>
        <v>1648</v>
      </c>
      <c r="H120" s="97">
        <f>PFI!H122</f>
        <v>53.451000000000001</v>
      </c>
      <c r="I120" s="37">
        <f t="shared" si="50"/>
        <v>1011.1541852833965</v>
      </c>
      <c r="J120" s="37">
        <f t="shared" si="51"/>
        <v>19651.185519999999</v>
      </c>
      <c r="K120" s="146">
        <f t="shared" si="52"/>
        <v>563.0734205981995</v>
      </c>
      <c r="L120" s="149">
        <f t="shared" si="60"/>
        <v>6639036.149733725</v>
      </c>
      <c r="M120" s="128">
        <f t="shared" si="61"/>
        <v>123.11984916205728</v>
      </c>
      <c r="N120" s="168">
        <f t="shared" si="53"/>
        <v>-73.87190949723437</v>
      </c>
      <c r="O120" s="244">
        <f t="shared" si="62"/>
        <v>-1451670.5982468023</v>
      </c>
      <c r="P120" s="250">
        <f t="shared" si="54"/>
        <v>5187365.5514869224</v>
      </c>
      <c r="Q120" s="228">
        <f t="shared" si="63"/>
        <v>263.97214286168537</v>
      </c>
      <c r="R120" s="37">
        <f t="shared" si="64"/>
        <v>4426024.099822483</v>
      </c>
      <c r="S120" s="251">
        <f t="shared" si="55"/>
        <v>225.22936823927981</v>
      </c>
      <c r="T120" s="250">
        <f t="shared" si="65"/>
        <v>9613389.6513094045</v>
      </c>
      <c r="U120" s="282">
        <f t="shared" si="70"/>
        <v>489.20151110096509</v>
      </c>
      <c r="V120" s="280">
        <f t="shared" si="66"/>
        <v>4656654.8980209818</v>
      </c>
      <c r="W120" s="518">
        <f t="shared" si="67"/>
        <v>314289.75613980979</v>
      </c>
      <c r="X120" s="289">
        <f t="shared" si="56"/>
        <v>15.993424713228691</v>
      </c>
      <c r="Y120" s="527">
        <f t="shared" si="68"/>
        <v>-1137380.8421069926</v>
      </c>
      <c r="Z120" s="268">
        <f t="shared" si="69"/>
        <v>9927679.4074492138</v>
      </c>
      <c r="AA120" s="273">
        <f t="shared" si="57"/>
        <v>505.1949358141938</v>
      </c>
      <c r="AB120" s="274">
        <f t="shared" si="58"/>
        <v>907.21734510181977</v>
      </c>
      <c r="AC120" s="161"/>
      <c r="AD120" s="335">
        <f>PFI!Q122</f>
        <v>9366024.107145004</v>
      </c>
      <c r="AE120" s="342">
        <f t="shared" si="71"/>
        <v>561655.30030420981</v>
      </c>
      <c r="AF120" s="385">
        <f t="shared" si="59"/>
        <v>5.9967313118032939E-2</v>
      </c>
      <c r="AG120" s="125"/>
      <c r="AH120" s="125"/>
    </row>
    <row r="121" spans="1:34" ht="15">
      <c r="A121" s="30">
        <v>105</v>
      </c>
      <c r="B121" s="44" t="s">
        <v>107</v>
      </c>
      <c r="C121" s="37">
        <f>Vertetie_ienemumi!J110</f>
        <v>1689513.9828465355</v>
      </c>
      <c r="D121" s="97">
        <f>Iedzivotaju_skaits_struktura!C110</f>
        <v>3342</v>
      </c>
      <c r="E121" s="97">
        <f>Iedzivotaju_skaits_struktura!D110</f>
        <v>137</v>
      </c>
      <c r="F121" s="97">
        <f>Iedzivotaju_skaits_struktura!E110</f>
        <v>326</v>
      </c>
      <c r="G121" s="97">
        <f>Iedzivotaju_skaits_struktura!F110</f>
        <v>888</v>
      </c>
      <c r="H121" s="97">
        <f>PFI!H123</f>
        <v>374.90199999999999</v>
      </c>
      <c r="I121" s="37">
        <f t="shared" si="50"/>
        <v>505.5397913963302</v>
      </c>
      <c r="J121" s="37">
        <f t="shared" si="51"/>
        <v>5952.3110400000005</v>
      </c>
      <c r="K121" s="146">
        <f t="shared" si="52"/>
        <v>283.84168291825949</v>
      </c>
      <c r="L121" s="149">
        <f t="shared" si="60"/>
        <v>1013708.3897079213</v>
      </c>
      <c r="M121" s="128">
        <f t="shared" si="61"/>
        <v>-156.11188851788273</v>
      </c>
      <c r="N121" s="168">
        <f t="shared" si="53"/>
        <v>93.667133110729637</v>
      </c>
      <c r="O121" s="244">
        <f t="shared" si="62"/>
        <v>557535.91050014563</v>
      </c>
      <c r="P121" s="250">
        <f t="shared" si="54"/>
        <v>1571244.3002080671</v>
      </c>
      <c r="Q121" s="228">
        <f t="shared" si="63"/>
        <v>263.97214286168537</v>
      </c>
      <c r="R121" s="37">
        <f t="shared" si="64"/>
        <v>675805.5931386142</v>
      </c>
      <c r="S121" s="251">
        <f t="shared" si="55"/>
        <v>113.53667316730379</v>
      </c>
      <c r="T121" s="250">
        <f t="shared" si="65"/>
        <v>2247049.8933466813</v>
      </c>
      <c r="U121" s="282">
        <f t="shared" si="70"/>
        <v>377.50881602898914</v>
      </c>
      <c r="V121" s="280">
        <f t="shared" si="66"/>
        <v>3072567.0908585256</v>
      </c>
      <c r="W121" s="518">
        <f t="shared" si="67"/>
        <v>207375.54808270864</v>
      </c>
      <c r="X121" s="289">
        <f t="shared" si="56"/>
        <v>34.839501277592618</v>
      </c>
      <c r="Y121" s="527">
        <f t="shared" si="68"/>
        <v>764911.45858285425</v>
      </c>
      <c r="Z121" s="268">
        <f t="shared" si="69"/>
        <v>2454425.4414293901</v>
      </c>
      <c r="AA121" s="273">
        <f t="shared" si="57"/>
        <v>412.34831730658181</v>
      </c>
      <c r="AB121" s="274">
        <f t="shared" si="58"/>
        <v>734.41814525116399</v>
      </c>
      <c r="AC121" s="161"/>
      <c r="AD121" s="335">
        <f>PFI!Q123</f>
        <v>2370352.9604532523</v>
      </c>
      <c r="AE121" s="342">
        <f t="shared" si="71"/>
        <v>84072.480976137798</v>
      </c>
      <c r="AF121" s="385">
        <f t="shared" si="59"/>
        <v>3.5468338419971657E-2</v>
      </c>
      <c r="AG121" s="125"/>
      <c r="AH121" s="125"/>
    </row>
    <row r="122" spans="1:34" ht="15">
      <c r="A122" s="30">
        <v>106</v>
      </c>
      <c r="B122" s="44" t="s">
        <v>108</v>
      </c>
      <c r="C122" s="37">
        <f>Vertetie_ienemumi!J111</f>
        <v>16202714.419743156</v>
      </c>
      <c r="D122" s="97">
        <f>Iedzivotaju_skaits_struktura!C111</f>
        <v>30720</v>
      </c>
      <c r="E122" s="97">
        <f>Iedzivotaju_skaits_struktura!D111</f>
        <v>2072</v>
      </c>
      <c r="F122" s="97">
        <f>Iedzivotaju_skaits_struktura!E111</f>
        <v>3411</v>
      </c>
      <c r="G122" s="97">
        <f>Iedzivotaju_skaits_struktura!F111</f>
        <v>6225</v>
      </c>
      <c r="H122" s="97">
        <f>PFI!H124</f>
        <v>1760.9949999999999</v>
      </c>
      <c r="I122" s="37">
        <f t="shared" si="50"/>
        <v>527.43211001768088</v>
      </c>
      <c r="J122" s="37">
        <f t="shared" si="51"/>
        <v>53971.552399999993</v>
      </c>
      <c r="K122" s="146">
        <f t="shared" si="52"/>
        <v>300.20841905120295</v>
      </c>
      <c r="L122" s="149">
        <f t="shared" ref="L122:L135" si="72">C122*$L$14</f>
        <v>9721628.6518458929</v>
      </c>
      <c r="M122" s="128">
        <f t="shared" ref="M122:M135" si="73">K122-$K$15</f>
        <v>-139.74515238493927</v>
      </c>
      <c r="N122" s="168">
        <f t="shared" si="53"/>
        <v>83.847091430963559</v>
      </c>
      <c r="O122" s="244">
        <f t="shared" ref="O122:O135" si="74">N122*J122</f>
        <v>4525357.6887538405</v>
      </c>
      <c r="P122" s="250">
        <f t="shared" si="54"/>
        <v>14246986.340599734</v>
      </c>
      <c r="Q122" s="228">
        <f t="shared" ref="Q122:Q135" si="75">P122/J122</f>
        <v>263.97214286168531</v>
      </c>
      <c r="R122" s="37">
        <f t="shared" ref="R122:R135" si="76">C122*$R$14</f>
        <v>6481085.7678972632</v>
      </c>
      <c r="S122" s="251">
        <f t="shared" si="55"/>
        <v>120.0833676204812</v>
      </c>
      <c r="T122" s="250">
        <f t="shared" ref="T122:T135" si="77">R122+P122</f>
        <v>20728072.108496998</v>
      </c>
      <c r="U122" s="282">
        <f t="shared" si="70"/>
        <v>384.05551048216654</v>
      </c>
      <c r="V122" s="280">
        <f t="shared" ref="V122:V135" si="78">($K$7-K122)*J122</f>
        <v>26976633.311809681</v>
      </c>
      <c r="W122" s="518">
        <f t="shared" ref="W122:W135" si="79">V122*$W$14</f>
        <v>1820723.178057489</v>
      </c>
      <c r="X122" s="289">
        <f t="shared" si="56"/>
        <v>33.734867668128985</v>
      </c>
      <c r="Y122" s="527">
        <f t="shared" ref="Y122:Y135" si="80">O122+W122</f>
        <v>6346080.8668113295</v>
      </c>
      <c r="Z122" s="268">
        <f t="shared" ref="Z122:Z135" si="81">T122+W122</f>
        <v>22548795.286554486</v>
      </c>
      <c r="AA122" s="273">
        <f t="shared" si="57"/>
        <v>417.79037815029551</v>
      </c>
      <c r="AB122" s="274">
        <f t="shared" si="58"/>
        <v>734.01026323419546</v>
      </c>
      <c r="AC122" s="161"/>
      <c r="AD122" s="335">
        <f>PFI!Q124</f>
        <v>21623788.989528518</v>
      </c>
      <c r="AE122" s="342">
        <f t="shared" si="71"/>
        <v>925006.29702596739</v>
      </c>
      <c r="AF122" s="385">
        <f t="shared" si="59"/>
        <v>4.2777253212834543E-2</v>
      </c>
      <c r="AG122" s="125"/>
      <c r="AH122" s="125"/>
    </row>
    <row r="123" spans="1:34" ht="15">
      <c r="A123" s="30">
        <v>107</v>
      </c>
      <c r="B123" s="44" t="s">
        <v>109</v>
      </c>
      <c r="C123" s="37">
        <f>Vertetie_ienemumi!J112</f>
        <v>2397803.7715478982</v>
      </c>
      <c r="D123" s="97">
        <f>Iedzivotaju_skaits_struktura!C112</f>
        <v>3505</v>
      </c>
      <c r="E123" s="97">
        <f>Iedzivotaju_skaits_struktura!D112</f>
        <v>230</v>
      </c>
      <c r="F123" s="97">
        <f>Iedzivotaju_skaits_struktura!E112</f>
        <v>350</v>
      </c>
      <c r="G123" s="97">
        <f>Iedzivotaju_skaits_struktura!F112</f>
        <v>702</v>
      </c>
      <c r="H123" s="97">
        <f>PFI!H125</f>
        <v>223.898</v>
      </c>
      <c r="I123" s="37">
        <f t="shared" si="50"/>
        <v>684.10949259569134</v>
      </c>
      <c r="J123" s="37">
        <f t="shared" si="51"/>
        <v>6044.0049600000002</v>
      </c>
      <c r="K123" s="146">
        <f t="shared" si="52"/>
        <v>396.72432226923553</v>
      </c>
      <c r="L123" s="149">
        <f t="shared" si="72"/>
        <v>1438682.262928739</v>
      </c>
      <c r="M123" s="128">
        <f t="shared" si="73"/>
        <v>-43.229249166906698</v>
      </c>
      <c r="N123" s="168">
        <f t="shared" si="53"/>
        <v>25.937549500144019</v>
      </c>
      <c r="O123" s="244">
        <f t="shared" si="74"/>
        <v>156766.67782911597</v>
      </c>
      <c r="P123" s="250">
        <f t="shared" si="54"/>
        <v>1595448.9407578548</v>
      </c>
      <c r="Q123" s="228">
        <f t="shared" si="75"/>
        <v>263.97214286168531</v>
      </c>
      <c r="R123" s="37">
        <f t="shared" si="76"/>
        <v>959121.50861915934</v>
      </c>
      <c r="S123" s="251">
        <f t="shared" si="55"/>
        <v>158.68972890769422</v>
      </c>
      <c r="T123" s="250">
        <f t="shared" si="77"/>
        <v>2554570.4493770143</v>
      </c>
      <c r="U123" s="282">
        <f t="shared" si="70"/>
        <v>422.66187176937962</v>
      </c>
      <c r="V123" s="280">
        <f t="shared" si="78"/>
        <v>2437636.0157847735</v>
      </c>
      <c r="W123" s="518">
        <f t="shared" si="79"/>
        <v>164522.39767310367</v>
      </c>
      <c r="X123" s="289">
        <f t="shared" si="56"/>
        <v>27.220758216105711</v>
      </c>
      <c r="Y123" s="527">
        <f t="shared" si="80"/>
        <v>321289.07550221961</v>
      </c>
      <c r="Z123" s="268">
        <f t="shared" si="81"/>
        <v>2719092.8470501178</v>
      </c>
      <c r="AA123" s="273">
        <f t="shared" si="57"/>
        <v>449.88262998548527</v>
      </c>
      <c r="AB123" s="274">
        <f t="shared" si="58"/>
        <v>775.77541998576828</v>
      </c>
      <c r="AC123" s="161"/>
      <c r="AD123" s="335">
        <f>PFI!Q125</f>
        <v>2615867.2363193366</v>
      </c>
      <c r="AE123" s="342">
        <f t="shared" si="71"/>
        <v>103225.61073078122</v>
      </c>
      <c r="AF123" s="385">
        <f t="shared" si="59"/>
        <v>3.946133400715901E-2</v>
      </c>
      <c r="AG123" s="125"/>
      <c r="AH123" s="125"/>
    </row>
    <row r="124" spans="1:34" ht="15">
      <c r="A124" s="30">
        <v>108</v>
      </c>
      <c r="B124" s="44" t="s">
        <v>110</v>
      </c>
      <c r="C124" s="37">
        <f>Vertetie_ienemumi!J113</f>
        <v>18545471.972334154</v>
      </c>
      <c r="D124" s="97">
        <f>Iedzivotaju_skaits_struktura!C113</f>
        <v>30343</v>
      </c>
      <c r="E124" s="97">
        <f>Iedzivotaju_skaits_struktura!D113</f>
        <v>2371</v>
      </c>
      <c r="F124" s="97">
        <f>Iedzivotaju_skaits_struktura!E113</f>
        <v>3678</v>
      </c>
      <c r="G124" s="97">
        <f>Iedzivotaju_skaits_struktura!F113</f>
        <v>5853</v>
      </c>
      <c r="H124" s="97">
        <f>PFI!H126</f>
        <v>1192.2529999999999</v>
      </c>
      <c r="I124" s="37">
        <f t="shared" si="50"/>
        <v>611.19440966068464</v>
      </c>
      <c r="J124" s="37">
        <f t="shared" si="51"/>
        <v>54024.864560000002</v>
      </c>
      <c r="K124" s="146">
        <f t="shared" si="52"/>
        <v>343.27660278976833</v>
      </c>
      <c r="L124" s="149">
        <f t="shared" si="72"/>
        <v>11127283.183400491</v>
      </c>
      <c r="M124" s="128">
        <f t="shared" si="73"/>
        <v>-96.676968646373894</v>
      </c>
      <c r="N124" s="168">
        <f t="shared" si="53"/>
        <v>58.006181187824332</v>
      </c>
      <c r="O124" s="244">
        <f t="shared" si="74"/>
        <v>3133776.0823150296</v>
      </c>
      <c r="P124" s="250">
        <f t="shared" si="54"/>
        <v>14261059.265715521</v>
      </c>
      <c r="Q124" s="228">
        <f t="shared" si="75"/>
        <v>263.97214286168531</v>
      </c>
      <c r="R124" s="37">
        <f t="shared" si="76"/>
        <v>7418188.7889336618</v>
      </c>
      <c r="S124" s="251">
        <f t="shared" si="55"/>
        <v>137.31064111590734</v>
      </c>
      <c r="T124" s="250">
        <f t="shared" si="77"/>
        <v>21679248.054649182</v>
      </c>
      <c r="U124" s="282">
        <f t="shared" si="70"/>
        <v>401.28278397759266</v>
      </c>
      <c r="V124" s="280">
        <f t="shared" si="78"/>
        <v>24676527.567302689</v>
      </c>
      <c r="W124" s="518">
        <f t="shared" si="79"/>
        <v>1665483.056260166</v>
      </c>
      <c r="X124" s="289">
        <f t="shared" si="56"/>
        <v>30.828083879978653</v>
      </c>
      <c r="Y124" s="527">
        <f t="shared" si="80"/>
        <v>4799259.1385751953</v>
      </c>
      <c r="Z124" s="268">
        <f t="shared" si="81"/>
        <v>23344731.110909346</v>
      </c>
      <c r="AA124" s="273">
        <f t="shared" si="57"/>
        <v>432.11086785757129</v>
      </c>
      <c r="AB124" s="274">
        <f t="shared" si="58"/>
        <v>769.36133905379643</v>
      </c>
      <c r="AC124" s="161"/>
      <c r="AD124" s="335">
        <f>PFI!Q126</f>
        <v>22301469.287496708</v>
      </c>
      <c r="AE124" s="342">
        <f t="shared" si="71"/>
        <v>1043261.8234126382</v>
      </c>
      <c r="AF124" s="385">
        <f t="shared" si="59"/>
        <v>4.6779959201949994E-2</v>
      </c>
      <c r="AG124" s="125"/>
      <c r="AH124" s="125"/>
    </row>
    <row r="125" spans="1:34" ht="15">
      <c r="A125" s="30">
        <v>109</v>
      </c>
      <c r="B125" s="44" t="s">
        <v>111</v>
      </c>
      <c r="C125" s="37">
        <f>Vertetie_ienemumi!J114</f>
        <v>1239876.7611422795</v>
      </c>
      <c r="D125" s="97">
        <f>Iedzivotaju_skaits_struktura!C114</f>
        <v>2542</v>
      </c>
      <c r="E125" s="97">
        <f>Iedzivotaju_skaits_struktura!D114</f>
        <v>170</v>
      </c>
      <c r="F125" s="97">
        <f>Iedzivotaju_skaits_struktura!E114</f>
        <v>294</v>
      </c>
      <c r="G125" s="97">
        <f>Iedzivotaju_skaits_struktura!F114</f>
        <v>598</v>
      </c>
      <c r="H125" s="97">
        <f>PFI!H127</f>
        <v>306.423</v>
      </c>
      <c r="I125" s="37">
        <f t="shared" si="50"/>
        <v>487.75639698752144</v>
      </c>
      <c r="J125" s="37">
        <f t="shared" si="51"/>
        <v>4806.5229600000002</v>
      </c>
      <c r="K125" s="146">
        <f t="shared" si="52"/>
        <v>257.95710775971816</v>
      </c>
      <c r="L125" s="149">
        <f t="shared" si="72"/>
        <v>743926.05668536772</v>
      </c>
      <c r="M125" s="128">
        <f t="shared" si="73"/>
        <v>-181.99646367642407</v>
      </c>
      <c r="N125" s="168">
        <f t="shared" si="53"/>
        <v>109.19787820585444</v>
      </c>
      <c r="O125" s="244">
        <f t="shared" si="74"/>
        <v>524862.10877972294</v>
      </c>
      <c r="P125" s="250">
        <f t="shared" si="54"/>
        <v>1268788.1654650907</v>
      </c>
      <c r="Q125" s="228">
        <f t="shared" si="75"/>
        <v>263.97214286168531</v>
      </c>
      <c r="R125" s="37">
        <f t="shared" si="76"/>
        <v>495950.70445691183</v>
      </c>
      <c r="S125" s="251">
        <f t="shared" si="55"/>
        <v>103.18284310388727</v>
      </c>
      <c r="T125" s="250">
        <f t="shared" si="77"/>
        <v>1764738.8699220025</v>
      </c>
      <c r="U125" s="282">
        <f t="shared" si="70"/>
        <v>367.15498596557262</v>
      </c>
      <c r="V125" s="280">
        <f t="shared" si="78"/>
        <v>2605529.1432751124</v>
      </c>
      <c r="W125" s="518">
        <f t="shared" si="79"/>
        <v>175853.94172179708</v>
      </c>
      <c r="X125" s="289">
        <f t="shared" si="56"/>
        <v>36.58651860924369</v>
      </c>
      <c r="Y125" s="527">
        <f t="shared" si="80"/>
        <v>700716.05050152005</v>
      </c>
      <c r="Z125" s="268">
        <f t="shared" si="81"/>
        <v>1940592.8116437995</v>
      </c>
      <c r="AA125" s="273">
        <f t="shared" si="57"/>
        <v>403.74150457481625</v>
      </c>
      <c r="AB125" s="274">
        <f t="shared" si="58"/>
        <v>763.41180631148688</v>
      </c>
      <c r="AC125" s="161"/>
      <c r="AD125" s="335">
        <f>PFI!Q127</f>
        <v>1854895.6256040838</v>
      </c>
      <c r="AE125" s="342">
        <f t="shared" si="71"/>
        <v>85697.186039715772</v>
      </c>
      <c r="AF125" s="385">
        <f t="shared" si="59"/>
        <v>4.6200543500557689E-2</v>
      </c>
      <c r="AG125" s="125"/>
      <c r="AH125" s="125"/>
    </row>
    <row r="126" spans="1:34" ht="15">
      <c r="A126" s="30">
        <v>110</v>
      </c>
      <c r="B126" s="44" t="s">
        <v>112</v>
      </c>
      <c r="C126" s="37">
        <f>Vertetie_ienemumi!J115</f>
        <v>4492358.2769127246</v>
      </c>
      <c r="D126" s="97">
        <f>Iedzivotaju_skaits_struktura!C115</f>
        <v>8913</v>
      </c>
      <c r="E126" s="97">
        <f>Iedzivotaju_skaits_struktura!D115</f>
        <v>529</v>
      </c>
      <c r="F126" s="97">
        <f>Iedzivotaju_skaits_struktura!E115</f>
        <v>857</v>
      </c>
      <c r="G126" s="97">
        <f>Iedzivotaju_skaits_struktura!F115</f>
        <v>2169</v>
      </c>
      <c r="H126" s="97">
        <f>PFI!H128</f>
        <v>907.596</v>
      </c>
      <c r="I126" s="37">
        <f t="shared" si="50"/>
        <v>504.02314337627337</v>
      </c>
      <c r="J126" s="37">
        <f t="shared" si="51"/>
        <v>15929.28592</v>
      </c>
      <c r="K126" s="146">
        <f t="shared" si="52"/>
        <v>282.01881110517002</v>
      </c>
      <c r="L126" s="149">
        <f t="shared" si="72"/>
        <v>2695414.9661476347</v>
      </c>
      <c r="M126" s="128">
        <f t="shared" si="73"/>
        <v>-157.93476033097221</v>
      </c>
      <c r="N126" s="168">
        <f t="shared" si="53"/>
        <v>94.760856198583326</v>
      </c>
      <c r="O126" s="244">
        <f t="shared" si="74"/>
        <v>1509472.7724112382</v>
      </c>
      <c r="P126" s="250">
        <f t="shared" si="54"/>
        <v>4204887.7385588726</v>
      </c>
      <c r="Q126" s="228">
        <f t="shared" si="75"/>
        <v>263.97214286168531</v>
      </c>
      <c r="R126" s="37">
        <f t="shared" si="76"/>
        <v>1796943.3107650899</v>
      </c>
      <c r="S126" s="251">
        <f t="shared" si="55"/>
        <v>112.80752444206801</v>
      </c>
      <c r="T126" s="250">
        <f t="shared" si="77"/>
        <v>6001831.049323963</v>
      </c>
      <c r="U126" s="282">
        <f t="shared" si="70"/>
        <v>376.77966730375334</v>
      </c>
      <c r="V126" s="280">
        <f t="shared" si="78"/>
        <v>8251691.9730669046</v>
      </c>
      <c r="W126" s="518">
        <f t="shared" si="79"/>
        <v>556928.16297342419</v>
      </c>
      <c r="X126" s="289">
        <f t="shared" si="56"/>
        <v>34.962531639549113</v>
      </c>
      <c r="Y126" s="527">
        <f t="shared" si="80"/>
        <v>2066400.9353846624</v>
      </c>
      <c r="Z126" s="268">
        <f t="shared" si="81"/>
        <v>6558759.2122973874</v>
      </c>
      <c r="AA126" s="273">
        <f t="shared" si="57"/>
        <v>411.74219894330247</v>
      </c>
      <c r="AB126" s="274">
        <f t="shared" si="58"/>
        <v>735.86437925472762</v>
      </c>
      <c r="AC126" s="161"/>
      <c r="AD126" s="335">
        <f>PFI!Q128</f>
        <v>6389464.3830587715</v>
      </c>
      <c r="AE126" s="342">
        <f t="shared" si="71"/>
        <v>169294.82923861593</v>
      </c>
      <c r="AF126" s="385">
        <f t="shared" si="59"/>
        <v>2.6495934414704658E-2</v>
      </c>
      <c r="AG126" s="125"/>
      <c r="AH126" s="125"/>
    </row>
    <row r="127" spans="1:34" ht="15">
      <c r="A127" s="30">
        <v>111</v>
      </c>
      <c r="B127" s="44" t="s">
        <v>113</v>
      </c>
      <c r="C127" s="37">
        <f>Vertetie_ienemumi!J116</f>
        <v>1404024.6518831654</v>
      </c>
      <c r="D127" s="97">
        <f>Iedzivotaju_skaits_struktura!C116</f>
        <v>3337</v>
      </c>
      <c r="E127" s="97">
        <f>Iedzivotaju_skaits_struktura!D116</f>
        <v>178</v>
      </c>
      <c r="F127" s="97">
        <f>Iedzivotaju_skaits_struktura!E116</f>
        <v>331</v>
      </c>
      <c r="G127" s="97">
        <f>Iedzivotaju_skaits_struktura!F116</f>
        <v>786</v>
      </c>
      <c r="H127" s="97">
        <f>PFI!H129</f>
        <v>277.33799999999997</v>
      </c>
      <c r="I127" s="37">
        <f t="shared" si="50"/>
        <v>420.74457653076576</v>
      </c>
      <c r="J127" s="37">
        <f t="shared" si="51"/>
        <v>5835.77376</v>
      </c>
      <c r="K127" s="146">
        <f t="shared" si="52"/>
        <v>240.58928766340068</v>
      </c>
      <c r="L127" s="149">
        <f t="shared" si="72"/>
        <v>842414.79112989921</v>
      </c>
      <c r="M127" s="128">
        <f t="shared" si="73"/>
        <v>-199.36428377274154</v>
      </c>
      <c r="N127" s="168">
        <f t="shared" si="53"/>
        <v>119.61857026364493</v>
      </c>
      <c r="O127" s="244">
        <f t="shared" si="74"/>
        <v>698066.91355329531</v>
      </c>
      <c r="P127" s="250">
        <f t="shared" si="54"/>
        <v>1540481.7046831944</v>
      </c>
      <c r="Q127" s="228">
        <f t="shared" si="75"/>
        <v>263.97214286168531</v>
      </c>
      <c r="R127" s="37">
        <f t="shared" si="76"/>
        <v>561609.86075326614</v>
      </c>
      <c r="S127" s="251">
        <f t="shared" si="55"/>
        <v>96.235715065360267</v>
      </c>
      <c r="T127" s="250">
        <f t="shared" si="77"/>
        <v>2102091.5654364605</v>
      </c>
      <c r="U127" s="282">
        <f t="shared" si="70"/>
        <v>360.20785792704555</v>
      </c>
      <c r="V127" s="280">
        <f t="shared" si="78"/>
        <v>3264822.0508792996</v>
      </c>
      <c r="W127" s="518">
        <f t="shared" si="79"/>
        <v>220351.33560075669</v>
      </c>
      <c r="X127" s="289">
        <f t="shared" si="56"/>
        <v>37.75871798031401</v>
      </c>
      <c r="Y127" s="527">
        <f t="shared" si="80"/>
        <v>918418.249154052</v>
      </c>
      <c r="Z127" s="268">
        <f t="shared" si="81"/>
        <v>2322442.9010372171</v>
      </c>
      <c r="AA127" s="273">
        <f t="shared" si="57"/>
        <v>397.96657590735958</v>
      </c>
      <c r="AB127" s="274">
        <f t="shared" si="58"/>
        <v>695.96730627426348</v>
      </c>
      <c r="AC127" s="161"/>
      <c r="AD127" s="335">
        <f>PFI!Q129</f>
        <v>2228183.9726281189</v>
      </c>
      <c r="AE127" s="342">
        <f t="shared" si="71"/>
        <v>94258.928409098182</v>
      </c>
      <c r="AF127" s="385">
        <f t="shared" si="59"/>
        <v>4.2303027742328192E-2</v>
      </c>
      <c r="AG127" s="125"/>
      <c r="AH127" s="125"/>
    </row>
    <row r="128" spans="1:34" ht="15">
      <c r="A128" s="30">
        <v>112</v>
      </c>
      <c r="B128" s="44" t="s">
        <v>114</v>
      </c>
      <c r="C128" s="37">
        <f>Vertetie_ienemumi!J117</f>
        <v>758210.53474741604</v>
      </c>
      <c r="D128" s="97">
        <f>Iedzivotaju_skaits_struktura!C117</f>
        <v>1995</v>
      </c>
      <c r="E128" s="97">
        <f>Iedzivotaju_skaits_struktura!D117</f>
        <v>127</v>
      </c>
      <c r="F128" s="97">
        <f>Iedzivotaju_skaits_struktura!E117</f>
        <v>164</v>
      </c>
      <c r="G128" s="97">
        <f>Iedzivotaju_skaits_struktura!F117</f>
        <v>441</v>
      </c>
      <c r="H128" s="97">
        <f>PFI!H130</f>
        <v>287.13799999999998</v>
      </c>
      <c r="I128" s="37">
        <f t="shared" si="50"/>
        <v>380.05540588842911</v>
      </c>
      <c r="J128" s="37">
        <f t="shared" si="51"/>
        <v>3589.6097599999998</v>
      </c>
      <c r="K128" s="146">
        <f t="shared" si="52"/>
        <v>211.2236664821794</v>
      </c>
      <c r="L128" s="149">
        <f t="shared" si="72"/>
        <v>454926.3208484496</v>
      </c>
      <c r="M128" s="128">
        <f t="shared" si="73"/>
        <v>-228.72990495396283</v>
      </c>
      <c r="N128" s="168">
        <f t="shared" si="53"/>
        <v>137.23794297237768</v>
      </c>
      <c r="O128" s="244">
        <f t="shared" si="74"/>
        <v>492630.65953597031</v>
      </c>
      <c r="P128" s="250">
        <f t="shared" si="54"/>
        <v>947556.98038441991</v>
      </c>
      <c r="Q128" s="228">
        <f t="shared" si="75"/>
        <v>263.97214286168531</v>
      </c>
      <c r="R128" s="37">
        <f t="shared" si="76"/>
        <v>303284.21389896644</v>
      </c>
      <c r="S128" s="251">
        <f t="shared" si="55"/>
        <v>84.489466592871764</v>
      </c>
      <c r="T128" s="250">
        <f t="shared" si="77"/>
        <v>1250841.1942833862</v>
      </c>
      <c r="U128" s="282">
        <f t="shared" si="70"/>
        <v>348.46160945455705</v>
      </c>
      <c r="V128" s="280">
        <f t="shared" si="78"/>
        <v>2113617.3292888966</v>
      </c>
      <c r="W128" s="518">
        <f t="shared" si="79"/>
        <v>142653.53339312246</v>
      </c>
      <c r="X128" s="289">
        <f t="shared" si="56"/>
        <v>39.740680166058624</v>
      </c>
      <c r="Y128" s="527">
        <f t="shared" si="80"/>
        <v>635284.19292909279</v>
      </c>
      <c r="Z128" s="268">
        <f t="shared" si="81"/>
        <v>1393494.7276765087</v>
      </c>
      <c r="AA128" s="273">
        <f t="shared" si="57"/>
        <v>388.20228962061572</v>
      </c>
      <c r="AB128" s="274">
        <f t="shared" si="58"/>
        <v>698.49359783283649</v>
      </c>
      <c r="AC128" s="161"/>
      <c r="AD128" s="335">
        <f>PFI!Q130</f>
        <v>1330476.7665073213</v>
      </c>
      <c r="AE128" s="342">
        <f t="shared" si="71"/>
        <v>63017.961169187445</v>
      </c>
      <c r="AF128" s="385">
        <f t="shared" si="59"/>
        <v>4.7364946728545965E-2</v>
      </c>
      <c r="AG128" s="125"/>
      <c r="AH128" s="125"/>
    </row>
    <row r="129" spans="1:34" ht="15">
      <c r="A129" s="30">
        <v>113</v>
      </c>
      <c r="B129" s="44" t="s">
        <v>115</v>
      </c>
      <c r="C129" s="37">
        <f>Vertetie_ienemumi!J118</f>
        <v>2015301.9862276895</v>
      </c>
      <c r="D129" s="97">
        <f>Iedzivotaju_skaits_struktura!C118</f>
        <v>3975</v>
      </c>
      <c r="E129" s="97">
        <f>Iedzivotaju_skaits_struktura!D118</f>
        <v>216</v>
      </c>
      <c r="F129" s="97">
        <f>Iedzivotaju_skaits_struktura!E118</f>
        <v>371</v>
      </c>
      <c r="G129" s="97">
        <f>Iedzivotaju_skaits_struktura!F118</f>
        <v>823</v>
      </c>
      <c r="H129" s="97">
        <f>PFI!H131</f>
        <v>540.96500000000003</v>
      </c>
      <c r="I129" s="37">
        <f t="shared" si="50"/>
        <v>506.99421037174579</v>
      </c>
      <c r="J129" s="37">
        <f t="shared" si="51"/>
        <v>7121.1868000000004</v>
      </c>
      <c r="K129" s="146">
        <f t="shared" si="52"/>
        <v>283.00085966396631</v>
      </c>
      <c r="L129" s="149">
        <f t="shared" si="72"/>
        <v>1209181.1917366136</v>
      </c>
      <c r="M129" s="128">
        <f t="shared" si="73"/>
        <v>-156.95271177217592</v>
      </c>
      <c r="N129" s="168">
        <f t="shared" si="53"/>
        <v>94.17162706330555</v>
      </c>
      <c r="O129" s="244">
        <f t="shared" si="74"/>
        <v>670613.74757773429</v>
      </c>
      <c r="P129" s="250">
        <f t="shared" si="54"/>
        <v>1879794.9393143479</v>
      </c>
      <c r="Q129" s="228">
        <f t="shared" si="75"/>
        <v>263.97214286168531</v>
      </c>
      <c r="R129" s="37">
        <f t="shared" si="76"/>
        <v>806120.79449107591</v>
      </c>
      <c r="S129" s="251">
        <f t="shared" si="55"/>
        <v>113.20034386558655</v>
      </c>
      <c r="T129" s="250">
        <f t="shared" si="77"/>
        <v>2685915.7338054236</v>
      </c>
      <c r="U129" s="282">
        <f t="shared" si="70"/>
        <v>377.17248672727186</v>
      </c>
      <c r="V129" s="280">
        <f t="shared" si="78"/>
        <v>3681925.3015785445</v>
      </c>
      <c r="W129" s="518">
        <f t="shared" si="79"/>
        <v>248502.71933398111</v>
      </c>
      <c r="X129" s="289">
        <f t="shared" si="56"/>
        <v>34.896250626929358</v>
      </c>
      <c r="Y129" s="527">
        <f t="shared" si="80"/>
        <v>919116.46691171546</v>
      </c>
      <c r="Z129" s="268">
        <f t="shared" si="81"/>
        <v>2934418.4531394048</v>
      </c>
      <c r="AA129" s="273">
        <f t="shared" si="57"/>
        <v>412.06873735420123</v>
      </c>
      <c r="AB129" s="274">
        <f t="shared" si="58"/>
        <v>738.2184787772087</v>
      </c>
      <c r="AC129" s="161"/>
      <c r="AD129" s="335">
        <f>PFI!Q131</f>
        <v>2805581.0683749965</v>
      </c>
      <c r="AE129" s="342">
        <f t="shared" si="71"/>
        <v>128837.38476440823</v>
      </c>
      <c r="AF129" s="385">
        <f t="shared" si="59"/>
        <v>4.5921818555409333E-2</v>
      </c>
      <c r="AG129" s="125"/>
      <c r="AH129" s="125"/>
    </row>
    <row r="130" spans="1:34" ht="15">
      <c r="A130" s="30">
        <v>114</v>
      </c>
      <c r="B130" s="44" t="s">
        <v>116</v>
      </c>
      <c r="C130" s="37">
        <f>Vertetie_ienemumi!J119</f>
        <v>4900513.7915598527</v>
      </c>
      <c r="D130" s="97">
        <f>Iedzivotaju_skaits_struktura!C119</f>
        <v>8567</v>
      </c>
      <c r="E130" s="97">
        <f>Iedzivotaju_skaits_struktura!D119</f>
        <v>545</v>
      </c>
      <c r="F130" s="97">
        <f>Iedzivotaju_skaits_struktura!E119</f>
        <v>929</v>
      </c>
      <c r="G130" s="97">
        <f>Iedzivotaju_skaits_struktura!F119</f>
        <v>1760</v>
      </c>
      <c r="H130" s="97">
        <f>PFI!H132</f>
        <v>843.68</v>
      </c>
      <c r="I130" s="37">
        <f t="shared" si="50"/>
        <v>572.02215379477673</v>
      </c>
      <c r="J130" s="37">
        <f t="shared" si="51"/>
        <v>15455.633599999999</v>
      </c>
      <c r="K130" s="146">
        <f t="shared" si="52"/>
        <v>317.06974417146205</v>
      </c>
      <c r="L130" s="149">
        <f t="shared" si="72"/>
        <v>2940308.2749359114</v>
      </c>
      <c r="M130" s="128">
        <f t="shared" si="73"/>
        <v>-122.88382726468018</v>
      </c>
      <c r="N130" s="168">
        <f t="shared" si="53"/>
        <v>73.730296358808104</v>
      </c>
      <c r="O130" s="244">
        <f t="shared" si="74"/>
        <v>1139548.4457411522</v>
      </c>
      <c r="P130" s="250">
        <f t="shared" si="54"/>
        <v>4079856.7206770638</v>
      </c>
      <c r="Q130" s="228">
        <f t="shared" si="75"/>
        <v>263.97214286168531</v>
      </c>
      <c r="R130" s="37">
        <f t="shared" si="76"/>
        <v>1960205.5166239413</v>
      </c>
      <c r="S130" s="251">
        <f t="shared" si="55"/>
        <v>126.82789766858482</v>
      </c>
      <c r="T130" s="250">
        <f t="shared" si="77"/>
        <v>6040062.2373010051</v>
      </c>
      <c r="U130" s="282">
        <f t="shared" si="70"/>
        <v>390.80004053027017</v>
      </c>
      <c r="V130" s="280">
        <f t="shared" si="78"/>
        <v>7464596.1218965529</v>
      </c>
      <c r="W130" s="518">
        <f t="shared" si="79"/>
        <v>503805.01587740093</v>
      </c>
      <c r="X130" s="289">
        <f t="shared" si="56"/>
        <v>32.596852960942407</v>
      </c>
      <c r="Y130" s="527">
        <f t="shared" si="80"/>
        <v>1643353.4616185531</v>
      </c>
      <c r="Z130" s="268">
        <f t="shared" si="81"/>
        <v>6543867.2531784056</v>
      </c>
      <c r="AA130" s="273">
        <f t="shared" si="57"/>
        <v>423.39689349121255</v>
      </c>
      <c r="AB130" s="274">
        <f t="shared" si="58"/>
        <v>763.84583321797663</v>
      </c>
      <c r="AC130" s="161"/>
      <c r="AD130" s="335">
        <f>PFI!Q132</f>
        <v>6290056.1993889585</v>
      </c>
      <c r="AE130" s="342">
        <f t="shared" si="71"/>
        <v>253811.05378944706</v>
      </c>
      <c r="AF130" s="385">
        <f t="shared" si="59"/>
        <v>4.0351158359142048E-2</v>
      </c>
      <c r="AG130" s="125"/>
      <c r="AH130" s="125"/>
    </row>
    <row r="131" spans="1:34" ht="15">
      <c r="A131" s="30">
        <v>115</v>
      </c>
      <c r="B131" s="44" t="s">
        <v>117</v>
      </c>
      <c r="C131" s="37">
        <f>Vertetie_ienemumi!J120</f>
        <v>7248948.8106846483</v>
      </c>
      <c r="D131" s="97">
        <f>Iedzivotaju_skaits_struktura!C120</f>
        <v>11897</v>
      </c>
      <c r="E131" s="97">
        <f>Iedzivotaju_skaits_struktura!D120</f>
        <v>802</v>
      </c>
      <c r="F131" s="97">
        <f>Iedzivotaju_skaits_struktura!E120</f>
        <v>1352</v>
      </c>
      <c r="G131" s="97">
        <f>Iedzivotaju_skaits_struktura!F120</f>
        <v>2356</v>
      </c>
      <c r="H131" s="97">
        <f>PFI!H133</f>
        <v>2456.1590000000001</v>
      </c>
      <c r="I131" s="37">
        <f t="shared" si="50"/>
        <v>609.30896954565424</v>
      </c>
      <c r="J131" s="37">
        <f t="shared" si="51"/>
        <v>23658.001680000001</v>
      </c>
      <c r="K131" s="146">
        <f t="shared" si="52"/>
        <v>306.40579490755403</v>
      </c>
      <c r="L131" s="149">
        <f t="shared" si="72"/>
        <v>4349369.286410789</v>
      </c>
      <c r="M131" s="128">
        <f t="shared" si="73"/>
        <v>-133.5477765285882</v>
      </c>
      <c r="N131" s="168">
        <f t="shared" si="53"/>
        <v>80.128665917152915</v>
      </c>
      <c r="O131" s="244">
        <f t="shared" si="74"/>
        <v>1895684.1128841625</v>
      </c>
      <c r="P131" s="250">
        <f t="shared" si="54"/>
        <v>6245053.3992949519</v>
      </c>
      <c r="Q131" s="228">
        <f t="shared" si="75"/>
        <v>263.97214286168531</v>
      </c>
      <c r="R131" s="37">
        <f t="shared" si="76"/>
        <v>2899579.5242738593</v>
      </c>
      <c r="S131" s="251">
        <f t="shared" si="55"/>
        <v>122.5623179630216</v>
      </c>
      <c r="T131" s="250">
        <f t="shared" si="77"/>
        <v>9144632.9235688113</v>
      </c>
      <c r="U131" s="282">
        <f t="shared" si="70"/>
        <v>386.53446082470691</v>
      </c>
      <c r="V131" s="280">
        <f t="shared" si="78"/>
        <v>11678375.599097963</v>
      </c>
      <c r="W131" s="518">
        <f t="shared" si="79"/>
        <v>788203.95746085327</v>
      </c>
      <c r="X131" s="289">
        <f t="shared" si="56"/>
        <v>33.316590645404553</v>
      </c>
      <c r="Y131" s="527">
        <f t="shared" si="80"/>
        <v>2683888.0703450157</v>
      </c>
      <c r="Z131" s="268">
        <f t="shared" si="81"/>
        <v>9932836.8810296655</v>
      </c>
      <c r="AA131" s="273">
        <f t="shared" si="57"/>
        <v>419.85105147011154</v>
      </c>
      <c r="AB131" s="274">
        <f t="shared" si="58"/>
        <v>834.90265453725021</v>
      </c>
      <c r="AC131" s="161"/>
      <c r="AD131" s="335">
        <f>PFI!Q133</f>
        <v>9554116.713653015</v>
      </c>
      <c r="AE131" s="342">
        <f t="shared" si="71"/>
        <v>378720.1673766505</v>
      </c>
      <c r="AF131" s="385">
        <f t="shared" si="59"/>
        <v>3.9639474660745133E-2</v>
      </c>
      <c r="AG131" s="125"/>
      <c r="AH131" s="125"/>
    </row>
    <row r="132" spans="1:34" ht="15">
      <c r="A132" s="30">
        <v>116</v>
      </c>
      <c r="B132" s="44" t="s">
        <v>118</v>
      </c>
      <c r="C132" s="37">
        <f>Vertetie_ienemumi!J121</f>
        <v>1973592.2311386024</v>
      </c>
      <c r="D132" s="97">
        <f>Iedzivotaju_skaits_struktura!C121</f>
        <v>3884</v>
      </c>
      <c r="E132" s="97">
        <f>Iedzivotaju_skaits_struktura!D121</f>
        <v>215</v>
      </c>
      <c r="F132" s="97">
        <f>Iedzivotaju_skaits_struktura!E121</f>
        <v>410</v>
      </c>
      <c r="G132" s="97">
        <f>Iedzivotaju_skaits_struktura!F121</f>
        <v>893</v>
      </c>
      <c r="H132" s="97">
        <f>PFI!H134</f>
        <v>650.38400000000001</v>
      </c>
      <c r="I132" s="37">
        <f t="shared" si="50"/>
        <v>508.13394210571636</v>
      </c>
      <c r="J132" s="37">
        <f t="shared" si="51"/>
        <v>7373.1036800000002</v>
      </c>
      <c r="K132" s="146">
        <f t="shared" si="52"/>
        <v>267.67455291481843</v>
      </c>
      <c r="L132" s="149">
        <f t="shared" si="72"/>
        <v>1184155.3386831614</v>
      </c>
      <c r="M132" s="128">
        <f t="shared" si="73"/>
        <v>-172.27901852132379</v>
      </c>
      <c r="N132" s="168">
        <f t="shared" si="53"/>
        <v>103.36741111279427</v>
      </c>
      <c r="O132" s="244">
        <f t="shared" si="74"/>
        <v>762138.63926781632</v>
      </c>
      <c r="P132" s="250">
        <f t="shared" si="54"/>
        <v>1946293.9779509776</v>
      </c>
      <c r="Q132" s="228">
        <f t="shared" si="75"/>
        <v>263.97214286168531</v>
      </c>
      <c r="R132" s="37">
        <f t="shared" si="76"/>
        <v>789436.89245544095</v>
      </c>
      <c r="S132" s="251">
        <f t="shared" si="55"/>
        <v>107.06982116592737</v>
      </c>
      <c r="T132" s="250">
        <f t="shared" si="77"/>
        <v>2735730.8704064186</v>
      </c>
      <c r="U132" s="282">
        <f t="shared" si="70"/>
        <v>371.04196402761266</v>
      </c>
      <c r="V132" s="280">
        <f t="shared" si="78"/>
        <v>3925178.3897248423</v>
      </c>
      <c r="W132" s="518">
        <f t="shared" si="79"/>
        <v>264920.5032213477</v>
      </c>
      <c r="X132" s="289">
        <f t="shared" si="56"/>
        <v>35.930662949981425</v>
      </c>
      <c r="Y132" s="527">
        <f t="shared" si="80"/>
        <v>1027059.142489164</v>
      </c>
      <c r="Z132" s="268">
        <f t="shared" si="81"/>
        <v>3000651.373627766</v>
      </c>
      <c r="AA132" s="273">
        <f t="shared" si="57"/>
        <v>406.97262697759408</v>
      </c>
      <c r="AB132" s="274">
        <f t="shared" si="58"/>
        <v>772.56729496080482</v>
      </c>
      <c r="AC132" s="161"/>
      <c r="AD132" s="335">
        <f>PFI!Q134</f>
        <v>2876462.3984478372</v>
      </c>
      <c r="AE132" s="342">
        <f t="shared" si="71"/>
        <v>124188.97517992882</v>
      </c>
      <c r="AF132" s="385">
        <f t="shared" si="59"/>
        <v>4.3174204274994965E-2</v>
      </c>
      <c r="AG132" s="125"/>
      <c r="AH132" s="125"/>
    </row>
    <row r="133" spans="1:34" ht="15">
      <c r="A133" s="30">
        <v>117</v>
      </c>
      <c r="B133" s="44" t="s">
        <v>119</v>
      </c>
      <c r="C133" s="37">
        <f>Vertetie_ienemumi!J122</f>
        <v>2138855.9895297098</v>
      </c>
      <c r="D133" s="97">
        <f>Iedzivotaju_skaits_struktura!C122</f>
        <v>5158</v>
      </c>
      <c r="E133" s="97">
        <f>Iedzivotaju_skaits_struktura!D122</f>
        <v>229</v>
      </c>
      <c r="F133" s="97">
        <f>Iedzivotaju_skaits_struktura!E122</f>
        <v>515</v>
      </c>
      <c r="G133" s="97">
        <f>Iedzivotaju_skaits_struktura!F122</f>
        <v>1196</v>
      </c>
      <c r="H133" s="97">
        <f>PFI!H135</f>
        <v>639.08400000000006</v>
      </c>
      <c r="I133" s="37">
        <f t="shared" si="50"/>
        <v>414.66769862925742</v>
      </c>
      <c r="J133" s="37">
        <f t="shared" si="51"/>
        <v>9229.2076799999995</v>
      </c>
      <c r="K133" s="146">
        <f t="shared" si="52"/>
        <v>231.74860331344391</v>
      </c>
      <c r="L133" s="149">
        <f t="shared" si="72"/>
        <v>1283313.5937178258</v>
      </c>
      <c r="M133" s="128">
        <f t="shared" si="73"/>
        <v>-208.20496812269832</v>
      </c>
      <c r="N133" s="168">
        <f t="shared" si="53"/>
        <v>124.92298087361898</v>
      </c>
      <c r="O133" s="244">
        <f t="shared" si="74"/>
        <v>1152940.1344872974</v>
      </c>
      <c r="P133" s="250">
        <f t="shared" si="54"/>
        <v>2436253.728205123</v>
      </c>
      <c r="Q133" s="228">
        <f t="shared" si="75"/>
        <v>263.97214286168531</v>
      </c>
      <c r="R133" s="37">
        <f t="shared" si="76"/>
        <v>855542.39581188397</v>
      </c>
      <c r="S133" s="251">
        <f t="shared" si="55"/>
        <v>92.699441325377563</v>
      </c>
      <c r="T133" s="250">
        <f t="shared" si="77"/>
        <v>3291796.1240170067</v>
      </c>
      <c r="U133" s="282">
        <f t="shared" si="70"/>
        <v>356.67158418706282</v>
      </c>
      <c r="V133" s="280">
        <f t="shared" si="78"/>
        <v>5244870.2510636225</v>
      </c>
      <c r="W133" s="518">
        <f t="shared" si="79"/>
        <v>353989.94091064844</v>
      </c>
      <c r="X133" s="289">
        <f t="shared" si="56"/>
        <v>38.355398771419615</v>
      </c>
      <c r="Y133" s="527">
        <f t="shared" si="80"/>
        <v>1506930.0753979459</v>
      </c>
      <c r="Z133" s="268">
        <f t="shared" si="81"/>
        <v>3645786.0649276553</v>
      </c>
      <c r="AA133" s="273">
        <f t="shared" si="57"/>
        <v>395.02698295848245</v>
      </c>
      <c r="AB133" s="274">
        <f t="shared" si="58"/>
        <v>706.82164888089483</v>
      </c>
      <c r="AC133" s="161"/>
      <c r="AD133" s="335">
        <f>PFI!Q135</f>
        <v>3510728.9822253282</v>
      </c>
      <c r="AE133" s="342">
        <f t="shared" si="71"/>
        <v>135057.08270232705</v>
      </c>
      <c r="AF133" s="385">
        <f t="shared" si="59"/>
        <v>3.8469811650547525E-2</v>
      </c>
      <c r="AG133" s="125"/>
      <c r="AH133" s="125"/>
    </row>
    <row r="134" spans="1:34" ht="15">
      <c r="A134" s="30">
        <v>118</v>
      </c>
      <c r="B134" s="44" t="s">
        <v>120</v>
      </c>
      <c r="C134" s="37">
        <f>Vertetie_ienemumi!J123</f>
        <v>2363134.5382804209</v>
      </c>
      <c r="D134" s="97">
        <f>Iedzivotaju_skaits_struktura!C123</f>
        <v>6045</v>
      </c>
      <c r="E134" s="97">
        <f>Iedzivotaju_skaits_struktura!D123</f>
        <v>318</v>
      </c>
      <c r="F134" s="97">
        <f>Iedzivotaju_skaits_struktura!E123</f>
        <v>610</v>
      </c>
      <c r="G134" s="97">
        <f>Iedzivotaju_skaits_struktura!F123</f>
        <v>1364</v>
      </c>
      <c r="H134" s="97">
        <f>PFI!H136</f>
        <v>286.51599999999996</v>
      </c>
      <c r="I134" s="37">
        <f t="shared" si="50"/>
        <v>390.92382767252622</v>
      </c>
      <c r="J134" s="37">
        <f t="shared" si="51"/>
        <v>10222.58432</v>
      </c>
      <c r="K134" s="146">
        <f t="shared" si="52"/>
        <v>231.16801625759746</v>
      </c>
      <c r="L134" s="149">
        <f t="shared" si="72"/>
        <v>1417880.7229682526</v>
      </c>
      <c r="M134" s="128">
        <f t="shared" si="73"/>
        <v>-208.78555517854477</v>
      </c>
      <c r="N134" s="168">
        <f t="shared" si="53"/>
        <v>125.27133310712685</v>
      </c>
      <c r="O134" s="244">
        <f t="shared" si="74"/>
        <v>1280596.7655664119</v>
      </c>
      <c r="P134" s="250">
        <f t="shared" si="54"/>
        <v>2698477.4885346647</v>
      </c>
      <c r="Q134" s="228">
        <f t="shared" si="75"/>
        <v>263.97214286168537</v>
      </c>
      <c r="R134" s="37">
        <f t="shared" si="76"/>
        <v>945253.81531216844</v>
      </c>
      <c r="S134" s="251">
        <f t="shared" si="55"/>
        <v>92.467206503038994</v>
      </c>
      <c r="T134" s="250">
        <f t="shared" si="77"/>
        <v>3643731.3038468333</v>
      </c>
      <c r="U134" s="282">
        <f t="shared" si="70"/>
        <v>356.43934936472436</v>
      </c>
      <c r="V134" s="280">
        <f t="shared" si="78"/>
        <v>5815331.7729535634</v>
      </c>
      <c r="W134" s="518">
        <f t="shared" si="79"/>
        <v>392491.8734197829</v>
      </c>
      <c r="X134" s="289">
        <f t="shared" si="56"/>
        <v>38.394584102563108</v>
      </c>
      <c r="Y134" s="527">
        <f t="shared" si="80"/>
        <v>1673088.6389861947</v>
      </c>
      <c r="Z134" s="268">
        <f t="shared" si="81"/>
        <v>4036223.1772666164</v>
      </c>
      <c r="AA134" s="273">
        <f t="shared" si="57"/>
        <v>394.83393346728752</v>
      </c>
      <c r="AB134" s="274">
        <f t="shared" si="58"/>
        <v>667.69614181416318</v>
      </c>
      <c r="AC134" s="161"/>
      <c r="AD134" s="335">
        <f>PFI!Q136</f>
        <v>3891230.7315451265</v>
      </c>
      <c r="AE134" s="342">
        <f t="shared" si="71"/>
        <v>144992.44572148984</v>
      </c>
      <c r="AF134" s="385">
        <f t="shared" si="59"/>
        <v>3.7261333424943421E-2</v>
      </c>
      <c r="AG134" s="125"/>
      <c r="AH134" s="125"/>
    </row>
    <row r="135" spans="1:34" ht="15">
      <c r="A135" s="45">
        <v>119</v>
      </c>
      <c r="B135" s="48" t="s">
        <v>121</v>
      </c>
      <c r="C135" s="39">
        <f>Vertetie_ienemumi!J124</f>
        <v>1001931.5686653209</v>
      </c>
      <c r="D135" s="99">
        <f>Iedzivotaju_skaits_struktura!C124</f>
        <v>3033</v>
      </c>
      <c r="E135" s="99">
        <f>Iedzivotaju_skaits_struktura!D124</f>
        <v>146</v>
      </c>
      <c r="F135" s="99">
        <f>Iedzivotaju_skaits_struktura!E124</f>
        <v>294</v>
      </c>
      <c r="G135" s="99">
        <f>Iedzivotaju_skaits_struktura!F124</f>
        <v>692</v>
      </c>
      <c r="H135" s="99">
        <f>PFI!H137</f>
        <v>308.31900000000002</v>
      </c>
      <c r="I135" s="39">
        <f t="shared" si="50"/>
        <v>330.34341202285555</v>
      </c>
      <c r="J135" s="39">
        <f t="shared" si="51"/>
        <v>5313.8048799999997</v>
      </c>
      <c r="K135" s="306">
        <f t="shared" si="52"/>
        <v>188.55257038819252</v>
      </c>
      <c r="L135" s="307">
        <f t="shared" si="72"/>
        <v>601158.94119919254</v>
      </c>
      <c r="M135" s="163">
        <f t="shared" si="73"/>
        <v>-251.40100104794971</v>
      </c>
      <c r="N135" s="169">
        <f t="shared" si="53"/>
        <v>150.84060062876981</v>
      </c>
      <c r="O135" s="245">
        <f t="shared" si="74"/>
        <v>801537.51972328802</v>
      </c>
      <c r="P135" s="308">
        <f t="shared" si="54"/>
        <v>1402696.4609224806</v>
      </c>
      <c r="Q135" s="309">
        <f t="shared" si="75"/>
        <v>263.97214286168531</v>
      </c>
      <c r="R135" s="305">
        <f t="shared" si="76"/>
        <v>400772.62746612838</v>
      </c>
      <c r="S135" s="310">
        <f t="shared" si="55"/>
        <v>75.421028155277014</v>
      </c>
      <c r="T135" s="308">
        <f t="shared" si="77"/>
        <v>1803469.088388609</v>
      </c>
      <c r="U135" s="311">
        <f t="shared" si="70"/>
        <v>339.39317101696236</v>
      </c>
      <c r="V135" s="312">
        <f t="shared" si="78"/>
        <v>3249319.6644035727</v>
      </c>
      <c r="W135" s="521">
        <f t="shared" si="79"/>
        <v>219305.0391987811</v>
      </c>
      <c r="X135" s="313">
        <f t="shared" si="56"/>
        <v>41.270811433855492</v>
      </c>
      <c r="Y135" s="528">
        <f t="shared" si="80"/>
        <v>1020842.5589220691</v>
      </c>
      <c r="Z135" s="314">
        <f t="shared" si="81"/>
        <v>2022774.1275873901</v>
      </c>
      <c r="AA135" s="275">
        <f t="shared" si="57"/>
        <v>380.66398245081785</v>
      </c>
      <c r="AB135" s="276">
        <f t="shared" si="58"/>
        <v>666.92190161140456</v>
      </c>
      <c r="AC135" s="161"/>
      <c r="AD135" s="335">
        <f>PFI!Q137</f>
        <v>1930384.9418630267</v>
      </c>
      <c r="AE135" s="343">
        <f t="shared" si="71"/>
        <v>92389.185724363429</v>
      </c>
      <c r="AF135" s="389">
        <f t="shared" si="59"/>
        <v>4.7860498556934417E-2</v>
      </c>
      <c r="AG135" s="125"/>
      <c r="AH135" s="125"/>
    </row>
    <row r="136" spans="1:34" ht="13.5">
      <c r="A136" s="143"/>
      <c r="B136" s="70" t="s">
        <v>124</v>
      </c>
      <c r="C136" s="56">
        <f>SUM(C26:C135)</f>
        <v>640387168.96199501</v>
      </c>
      <c r="D136" s="56">
        <f t="shared" ref="D136:J136" si="82">SUM(D26:D135)</f>
        <v>1003369</v>
      </c>
      <c r="E136" s="56">
        <f t="shared" si="82"/>
        <v>71071</v>
      </c>
      <c r="F136" s="56">
        <f t="shared" si="82"/>
        <v>111165</v>
      </c>
      <c r="G136" s="56">
        <f t="shared" si="82"/>
        <v>201098</v>
      </c>
      <c r="H136" s="56">
        <f>SUM(H26:H135)</f>
        <v>63756.873000000029</v>
      </c>
      <c r="I136" s="56">
        <f t="shared" si="50"/>
        <v>638.23694868188568</v>
      </c>
      <c r="J136" s="56">
        <f t="shared" si="82"/>
        <v>1777796.0069599994</v>
      </c>
      <c r="K136" s="64">
        <f t="shared" si="52"/>
        <v>360.21408893647254</v>
      </c>
      <c r="L136" s="56">
        <f t="shared" ref="L136" si="83">SUM(L26:L135)</f>
        <v>384232301.37719733</v>
      </c>
      <c r="M136" s="129"/>
      <c r="N136" s="129"/>
      <c r="O136" s="129"/>
      <c r="P136" s="56">
        <f t="shared" ref="P136:AE136" si="84">SUM(P26:P135)</f>
        <v>469288621.52817887</v>
      </c>
      <c r="Q136" s="56"/>
      <c r="R136" s="56">
        <f>SUM(R26:R135)</f>
        <v>256154867.58479822</v>
      </c>
      <c r="S136" s="56"/>
      <c r="T136" s="315">
        <f t="shared" si="84"/>
        <v>725443489.11297727</v>
      </c>
      <c r="U136" s="56"/>
      <c r="V136" s="56">
        <f t="shared" si="84"/>
        <v>781919000.98786104</v>
      </c>
      <c r="W136" s="56">
        <f t="shared" si="84"/>
        <v>52773748.00653547</v>
      </c>
      <c r="X136" s="56"/>
      <c r="Y136" s="316">
        <f t="shared" si="84"/>
        <v>137830068.15751711</v>
      </c>
      <c r="Z136" s="56">
        <f t="shared" si="84"/>
        <v>778217237.11951244</v>
      </c>
      <c r="AA136" s="56">
        <f t="shared" si="57"/>
        <v>437.74270730321331</v>
      </c>
      <c r="AB136" s="56">
        <f t="shared" si="58"/>
        <v>775.60422648049962</v>
      </c>
      <c r="AC136" s="113"/>
      <c r="AD136" s="164">
        <f t="shared" si="84"/>
        <v>743639419.61286342</v>
      </c>
      <c r="AE136" s="164">
        <f t="shared" si="84"/>
        <v>34577817.506649114</v>
      </c>
      <c r="AF136" s="387">
        <f t="shared" si="59"/>
        <v>4.6498096516521592E-2</v>
      </c>
    </row>
    <row r="137" spans="1:34">
      <c r="A137" s="144"/>
      <c r="B137" s="71" t="s">
        <v>132</v>
      </c>
      <c r="C137" s="72">
        <f>C25+C136</f>
        <v>1591536038.2519989</v>
      </c>
      <c r="D137" s="72">
        <f t="shared" ref="D137:J137" si="85">D25+D136</f>
        <v>2109742</v>
      </c>
      <c r="E137" s="72">
        <f t="shared" si="85"/>
        <v>151519</v>
      </c>
      <c r="F137" s="72">
        <f t="shared" si="85"/>
        <v>224593</v>
      </c>
      <c r="G137" s="72">
        <f t="shared" si="85"/>
        <v>436520</v>
      </c>
      <c r="H137" s="72">
        <f>H25+H136</f>
        <v>64483.314000000028</v>
      </c>
      <c r="I137" s="56">
        <f t="shared" si="50"/>
        <v>754.37472366384088</v>
      </c>
      <c r="J137" s="72">
        <f t="shared" si="85"/>
        <v>3617509.0772799989</v>
      </c>
      <c r="K137" s="64">
        <f t="shared" si="52"/>
        <v>439.95357143614223</v>
      </c>
      <c r="L137" s="72">
        <f t="shared" ref="L137" si="86">L25+L136</f>
        <v>954921622.95119953</v>
      </c>
      <c r="M137" s="129"/>
      <c r="N137" s="129"/>
      <c r="O137" s="129"/>
      <c r="P137" s="72">
        <f t="shared" ref="P137:AE137" si="87">P25+P136</f>
        <v>954921622.95119953</v>
      </c>
      <c r="Q137" s="257"/>
      <c r="R137" s="72">
        <f>R25+R136</f>
        <v>636614415.30079985</v>
      </c>
      <c r="S137" s="257"/>
      <c r="T137" s="317">
        <f t="shared" si="87"/>
        <v>1591536038.2519994</v>
      </c>
      <c r="U137" s="72"/>
      <c r="V137" s="72">
        <f t="shared" si="87"/>
        <v>1302612368.1577816</v>
      </c>
      <c r="W137" s="72">
        <f t="shared" si="87"/>
        <v>87916698.252000153</v>
      </c>
      <c r="X137" s="72"/>
      <c r="Y137" s="318">
        <f t="shared" si="87"/>
        <v>87916698.252000272</v>
      </c>
      <c r="Z137" s="72">
        <f t="shared" si="87"/>
        <v>1679452736.5039992</v>
      </c>
      <c r="AA137" s="64">
        <f t="shared" si="57"/>
        <v>464.25667513923088</v>
      </c>
      <c r="AB137" s="64">
        <f t="shared" si="58"/>
        <v>796.04650071146102</v>
      </c>
      <c r="AC137" s="113"/>
      <c r="AD137" s="165">
        <f t="shared" si="87"/>
        <v>1612216256.999999</v>
      </c>
      <c r="AE137" s="165">
        <f t="shared" si="87"/>
        <v>67236479.504000187</v>
      </c>
      <c r="AF137" s="390">
        <f t="shared" si="59"/>
        <v>4.1704380049555789E-2</v>
      </c>
    </row>
  </sheetData>
  <sheetProtection formatCells="0" formatColumns="0" formatRows="0" insertColumns="0" insertRows="0" insertHyperlinks="0" deleteColumns="0" deleteRows="0"/>
  <mergeCells count="24">
    <mergeCell ref="AE13:AF13"/>
    <mergeCell ref="B4:D4"/>
    <mergeCell ref="E4:F4"/>
    <mergeCell ref="H4:J4"/>
    <mergeCell ref="B5:D5"/>
    <mergeCell ref="E5:F5"/>
    <mergeCell ref="H5:J6"/>
    <mergeCell ref="K5:K6"/>
    <mergeCell ref="B6:D6"/>
    <mergeCell ref="E6:F6"/>
    <mergeCell ref="B7:D7"/>
    <mergeCell ref="E7:F7"/>
    <mergeCell ref="H7:J8"/>
    <mergeCell ref="AD12:AF12"/>
    <mergeCell ref="K7:K8"/>
    <mergeCell ref="B8:D8"/>
    <mergeCell ref="L12:U12"/>
    <mergeCell ref="V12:X12"/>
    <mergeCell ref="Y12:AB12"/>
    <mergeCell ref="E8:F8"/>
    <mergeCell ref="D12:H12"/>
    <mergeCell ref="B9:D9"/>
    <mergeCell ref="E9:F9"/>
    <mergeCell ref="H9:J9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26"/>
  <sheetViews>
    <sheetView zoomScaleNormal="100" workbookViewId="0">
      <pane xSplit="2" ySplit="1" topLeftCell="C2" activePane="bottomRight" state="frozen"/>
      <selection activeCell="AA32" sqref="AA32"/>
      <selection pane="topRight" activeCell="AA32" sqref="AA32"/>
      <selection pane="bottomLeft" activeCell="AA32" sqref="AA32"/>
      <selection pane="bottomRight" activeCell="D22" sqref="D22"/>
    </sheetView>
  </sheetViews>
  <sheetFormatPr defaultRowHeight="15"/>
  <cols>
    <col min="1" max="1" width="6.7109375" style="24" customWidth="1"/>
    <col min="2" max="2" width="24.42578125" style="25" customWidth="1"/>
    <col min="3" max="4" width="18.28515625" style="16" customWidth="1"/>
    <col min="5" max="9" width="16.7109375" style="206" customWidth="1"/>
    <col min="10" max="11" width="16.5703125" style="16" customWidth="1"/>
    <col min="12" max="13" width="14.7109375" style="9" customWidth="1"/>
    <col min="14" max="17" width="9.140625" style="9"/>
  </cols>
  <sheetData>
    <row r="1" spans="1:16" ht="19.5">
      <c r="B1" s="26" t="s">
        <v>239</v>
      </c>
      <c r="E1" s="213"/>
      <c r="F1" s="213"/>
      <c r="G1" s="213"/>
      <c r="H1" s="213"/>
      <c r="I1" s="213"/>
    </row>
    <row r="2" spans="1:16" s="9" customFormat="1" ht="15" customHeight="1">
      <c r="A2" s="137"/>
      <c r="B2" s="139"/>
      <c r="C2" s="52"/>
      <c r="D2" s="52"/>
      <c r="E2" s="52"/>
      <c r="F2" s="52"/>
      <c r="G2" s="52"/>
      <c r="H2" s="52"/>
      <c r="I2" s="52"/>
      <c r="J2" s="52"/>
      <c r="K2" s="138"/>
    </row>
    <row r="3" spans="1:16" ht="30">
      <c r="A3" s="57"/>
      <c r="B3" s="73"/>
      <c r="C3" s="74" t="s">
        <v>133</v>
      </c>
      <c r="D3" s="364" t="s">
        <v>227</v>
      </c>
      <c r="E3" s="207" t="s">
        <v>221</v>
      </c>
      <c r="F3" s="208" t="s">
        <v>134</v>
      </c>
      <c r="G3" s="208" t="s">
        <v>135</v>
      </c>
      <c r="H3" s="209" t="s">
        <v>136</v>
      </c>
      <c r="I3" s="210" t="s">
        <v>137</v>
      </c>
      <c r="J3" s="74" t="s">
        <v>138</v>
      </c>
      <c r="K3" s="393"/>
    </row>
    <row r="4" spans="1:16" ht="15.75">
      <c r="A4" s="57"/>
      <c r="B4" s="58" t="s">
        <v>123</v>
      </c>
      <c r="C4" s="75">
        <f>C14+C125</f>
        <v>1367199999.9999995</v>
      </c>
      <c r="D4" s="75">
        <f>D14+D125</f>
        <v>52094895.251999952</v>
      </c>
      <c r="E4" s="75">
        <f t="shared" ref="E4:H4" si="0">E14+E125</f>
        <v>98170808</v>
      </c>
      <c r="F4" s="75">
        <f t="shared" si="0"/>
        <v>51663755</v>
      </c>
      <c r="G4" s="75">
        <f t="shared" si="0"/>
        <v>2300206</v>
      </c>
      <c r="H4" s="75">
        <f t="shared" si="0"/>
        <v>20106374</v>
      </c>
      <c r="I4" s="212">
        <f>I14+I125</f>
        <v>172241143</v>
      </c>
      <c r="J4" s="75">
        <f>J14+J125</f>
        <v>1591536038.2519989</v>
      </c>
      <c r="K4" s="394"/>
      <c r="L4" s="395"/>
      <c r="M4" s="395"/>
      <c r="N4" s="52"/>
      <c r="O4" s="52"/>
      <c r="P4" s="52"/>
    </row>
    <row r="5" spans="1:16" ht="15.75">
      <c r="A5" s="357">
        <v>1</v>
      </c>
      <c r="B5" s="28" t="s">
        <v>2</v>
      </c>
      <c r="C5" s="371">
        <f>IIN_ienemumi!D12</f>
        <v>39555124.029308379</v>
      </c>
      <c r="D5" s="371">
        <f>IIN_ienemumi!F12</f>
        <v>1507182.5943436855</v>
      </c>
      <c r="E5" s="347">
        <v>779630</v>
      </c>
      <c r="F5" s="347">
        <v>1328820</v>
      </c>
      <c r="G5" s="347">
        <v>10537</v>
      </c>
      <c r="H5" s="348">
        <v>449554</v>
      </c>
      <c r="I5" s="346">
        <f>SUM(E5:H5)</f>
        <v>2568541</v>
      </c>
      <c r="J5" s="29">
        <f>C5+D5+I5</f>
        <v>43630847.623652063</v>
      </c>
      <c r="K5" s="394"/>
      <c r="L5" s="395"/>
      <c r="M5" s="395"/>
      <c r="N5" s="52"/>
      <c r="O5" s="52"/>
      <c r="P5" s="52"/>
    </row>
    <row r="6" spans="1:16" ht="15.75">
      <c r="A6" s="358">
        <v>2</v>
      </c>
      <c r="B6" s="31" t="s">
        <v>3</v>
      </c>
      <c r="C6" s="371">
        <f>IIN_ienemumi!D13</f>
        <v>11461631.751977112</v>
      </c>
      <c r="D6" s="371">
        <f>IIN_ienemumi!F13</f>
        <v>436726.52540684945</v>
      </c>
      <c r="E6" s="213">
        <v>281742</v>
      </c>
      <c r="F6" s="213">
        <v>241383</v>
      </c>
      <c r="G6" s="213">
        <v>3900</v>
      </c>
      <c r="H6" s="349">
        <v>93830</v>
      </c>
      <c r="I6" s="346">
        <f t="shared" ref="I6:I13" si="1">SUM(E6:H6)</f>
        <v>620855</v>
      </c>
      <c r="J6" s="29">
        <f t="shared" ref="J6:J69" si="2">C6+D6+I6</f>
        <v>12519213.277383961</v>
      </c>
      <c r="K6" s="394"/>
      <c r="L6" s="395"/>
      <c r="M6" s="395"/>
      <c r="N6" s="52"/>
      <c r="O6" s="52"/>
      <c r="P6" s="52"/>
    </row>
    <row r="7" spans="1:16" ht="15.75">
      <c r="A7" s="358">
        <v>3</v>
      </c>
      <c r="B7" s="31" t="s">
        <v>4</v>
      </c>
      <c r="C7" s="371">
        <f>IIN_ienemumi!D14</f>
        <v>38623136.481902674</v>
      </c>
      <c r="D7" s="371">
        <f>IIN_ienemumi!F14</f>
        <v>1471670.7499476436</v>
      </c>
      <c r="E7" s="213">
        <v>1163674</v>
      </c>
      <c r="F7" s="213">
        <v>1190544</v>
      </c>
      <c r="G7" s="213">
        <v>30576</v>
      </c>
      <c r="H7" s="349">
        <v>583374</v>
      </c>
      <c r="I7" s="346">
        <f t="shared" si="1"/>
        <v>2968168</v>
      </c>
      <c r="J7" s="29">
        <f t="shared" si="2"/>
        <v>43062975.231850319</v>
      </c>
      <c r="K7" s="394"/>
      <c r="L7" s="395"/>
      <c r="M7" s="395"/>
      <c r="N7" s="52"/>
      <c r="O7" s="52"/>
      <c r="P7" s="52"/>
    </row>
    <row r="8" spans="1:16" ht="15.75">
      <c r="A8" s="358">
        <v>4</v>
      </c>
      <c r="B8" s="31" t="s">
        <v>5</v>
      </c>
      <c r="C8" s="371">
        <f>IIN_ienemumi!D15</f>
        <v>50828804.220713139</v>
      </c>
      <c r="D8" s="371">
        <f>IIN_ienemumi!F15</f>
        <v>1936747.536324214</v>
      </c>
      <c r="E8" s="213">
        <v>5888678</v>
      </c>
      <c r="F8" s="213">
        <v>2483714</v>
      </c>
      <c r="G8" s="213">
        <v>11276</v>
      </c>
      <c r="H8" s="349">
        <v>1089070</v>
      </c>
      <c r="I8" s="346">
        <f t="shared" si="1"/>
        <v>9472738</v>
      </c>
      <c r="J8" s="29">
        <f t="shared" si="2"/>
        <v>62238289.757037349</v>
      </c>
      <c r="K8" s="394"/>
      <c r="L8" s="395"/>
      <c r="M8" s="395"/>
      <c r="N8" s="52"/>
      <c r="O8" s="52"/>
      <c r="P8" s="52"/>
    </row>
    <row r="9" spans="1:16" ht="15.75">
      <c r="A9" s="358">
        <v>5</v>
      </c>
      <c r="B9" s="31" t="s">
        <v>6</v>
      </c>
      <c r="C9" s="371">
        <f>IIN_ienemumi!D16</f>
        <v>38806595.369704999</v>
      </c>
      <c r="D9" s="371">
        <f>IIN_ienemumi!F16</f>
        <v>1478661.14750697</v>
      </c>
      <c r="E9" s="213">
        <v>1455698</v>
      </c>
      <c r="F9" s="213">
        <v>1423081</v>
      </c>
      <c r="G9" s="213">
        <v>67963</v>
      </c>
      <c r="H9" s="349">
        <v>476506</v>
      </c>
      <c r="I9" s="346">
        <f t="shared" si="1"/>
        <v>3423248</v>
      </c>
      <c r="J9" s="29">
        <f t="shared" si="2"/>
        <v>43708504.517211966</v>
      </c>
      <c r="K9" s="394"/>
      <c r="L9" s="395"/>
      <c r="M9" s="395"/>
      <c r="N9" s="52"/>
      <c r="O9" s="52"/>
      <c r="P9" s="52"/>
    </row>
    <row r="10" spans="1:16" ht="15.75">
      <c r="A10" s="358">
        <v>6</v>
      </c>
      <c r="B10" s="31" t="s">
        <v>7</v>
      </c>
      <c r="C10" s="371">
        <f>IIN_ienemumi!D17</f>
        <v>14209989.657792682</v>
      </c>
      <c r="D10" s="371">
        <f>IIN_ienemumi!F17</f>
        <v>541448.15883170918</v>
      </c>
      <c r="E10" s="213">
        <v>309170</v>
      </c>
      <c r="F10" s="213">
        <v>307309</v>
      </c>
      <c r="G10" s="213">
        <v>2945</v>
      </c>
      <c r="H10" s="349">
        <v>156588</v>
      </c>
      <c r="I10" s="346">
        <f t="shared" si="1"/>
        <v>776012</v>
      </c>
      <c r="J10" s="29">
        <f t="shared" si="2"/>
        <v>15527449.816624392</v>
      </c>
      <c r="K10" s="394"/>
      <c r="L10" s="395"/>
      <c r="M10" s="395"/>
      <c r="N10" s="52"/>
      <c r="O10" s="52"/>
      <c r="P10" s="52"/>
    </row>
    <row r="11" spans="1:16" ht="15.75">
      <c r="A11" s="358">
        <v>7</v>
      </c>
      <c r="B11" s="31" t="s">
        <v>8</v>
      </c>
      <c r="C11" s="371">
        <f>IIN_ienemumi!D18</f>
        <v>576221737.76348591</v>
      </c>
      <c r="D11" s="371">
        <f>IIN_ienemumi!F18</f>
        <v>21955976.499937244</v>
      </c>
      <c r="E11" s="213">
        <v>38435376</v>
      </c>
      <c r="F11" s="213">
        <v>32906567</v>
      </c>
      <c r="G11" s="213">
        <v>541146</v>
      </c>
      <c r="H11" s="349">
        <v>10732270</v>
      </c>
      <c r="I11" s="346">
        <f t="shared" si="1"/>
        <v>82615359</v>
      </c>
      <c r="J11" s="29">
        <f t="shared" si="2"/>
        <v>680793073.2634232</v>
      </c>
      <c r="K11" s="394"/>
      <c r="L11" s="395"/>
      <c r="M11" s="395"/>
      <c r="N11" s="52"/>
      <c r="O11" s="52"/>
      <c r="P11" s="52"/>
    </row>
    <row r="12" spans="1:16" ht="15.75">
      <c r="A12" s="358">
        <v>8</v>
      </c>
      <c r="B12" s="31" t="s">
        <v>9</v>
      </c>
      <c r="C12" s="371">
        <f>IIN_ienemumi!D19</f>
        <v>16348788.589336762</v>
      </c>
      <c r="D12" s="371">
        <f>IIN_ienemumi!F19</f>
        <v>622943.55548463354</v>
      </c>
      <c r="E12" s="213">
        <v>476769</v>
      </c>
      <c r="F12" s="213">
        <v>597911</v>
      </c>
      <c r="G12" s="213">
        <v>12951</v>
      </c>
      <c r="H12" s="349">
        <v>236371</v>
      </c>
      <c r="I12" s="346">
        <f t="shared" si="1"/>
        <v>1324002</v>
      </c>
      <c r="J12" s="29">
        <f t="shared" si="2"/>
        <v>18295734.144821394</v>
      </c>
      <c r="K12" s="394"/>
      <c r="L12" s="395"/>
      <c r="M12" s="395"/>
      <c r="N12" s="52"/>
      <c r="O12" s="52"/>
      <c r="P12" s="52"/>
    </row>
    <row r="13" spans="1:16" ht="15.75">
      <c r="A13" s="359">
        <v>9</v>
      </c>
      <c r="B13" s="33" t="s">
        <v>10</v>
      </c>
      <c r="C13" s="371">
        <f>IIN_ienemumi!D20</f>
        <v>27137854.583192609</v>
      </c>
      <c r="D13" s="371">
        <f>IIN_ienemumi!F20</f>
        <v>1034043.074806485</v>
      </c>
      <c r="E13" s="375">
        <v>1463983</v>
      </c>
      <c r="F13" s="214">
        <v>1223142</v>
      </c>
      <c r="G13" s="214">
        <v>238685</v>
      </c>
      <c r="H13" s="350">
        <v>275074</v>
      </c>
      <c r="I13" s="346">
        <f t="shared" si="1"/>
        <v>3200884</v>
      </c>
      <c r="J13" s="29">
        <f t="shared" si="2"/>
        <v>31372781.657999095</v>
      </c>
      <c r="K13" s="394"/>
      <c r="L13" s="395"/>
      <c r="M13" s="395"/>
      <c r="N13" s="52"/>
      <c r="O13" s="52"/>
      <c r="P13" s="52"/>
    </row>
    <row r="14" spans="1:16" ht="15.75">
      <c r="A14" s="495" t="s">
        <v>11</v>
      </c>
      <c r="B14" s="495"/>
      <c r="C14" s="75">
        <f t="shared" ref="C14:J14" si="3">SUM(C5:C13)</f>
        <v>813193662.44741428</v>
      </c>
      <c r="D14" s="75">
        <f t="shared" si="3"/>
        <v>30985399.842589434</v>
      </c>
      <c r="E14" s="215">
        <f>SUM(E5:E13)</f>
        <v>50254720</v>
      </c>
      <c r="F14" s="215">
        <f>SUM(F5:F13)</f>
        <v>41702471</v>
      </c>
      <c r="G14" s="215">
        <f>SUM(G5:G13)</f>
        <v>919979</v>
      </c>
      <c r="H14" s="215">
        <f>SUM(H5:H13)</f>
        <v>14092637</v>
      </c>
      <c r="I14" s="211">
        <f>SUM(I5:I13)</f>
        <v>106969807</v>
      </c>
      <c r="J14" s="75">
        <f t="shared" si="3"/>
        <v>951148869.29000378</v>
      </c>
      <c r="K14" s="394"/>
      <c r="M14" s="52"/>
      <c r="N14" s="52"/>
      <c r="O14" s="52"/>
      <c r="P14" s="52"/>
    </row>
    <row r="15" spans="1:16" ht="15.75">
      <c r="A15" s="360">
        <v>10</v>
      </c>
      <c r="B15" s="126" t="s">
        <v>12</v>
      </c>
      <c r="C15" s="372">
        <f>IIN_ienemumi!D21</f>
        <v>1006969.5433531696</v>
      </c>
      <c r="D15" s="372">
        <f>IIN_ienemumi!F21</f>
        <v>38368.90936434875</v>
      </c>
      <c r="E15" s="347">
        <v>125691</v>
      </c>
      <c r="F15" s="216">
        <v>4873</v>
      </c>
      <c r="G15" s="216">
        <v>352</v>
      </c>
      <c r="H15" s="351">
        <v>7165</v>
      </c>
      <c r="I15" s="346">
        <f>SUM(E15:H15)</f>
        <v>138081</v>
      </c>
      <c r="J15" s="29">
        <f t="shared" si="2"/>
        <v>1183419.4527175184</v>
      </c>
      <c r="K15" s="394"/>
      <c r="L15" s="395"/>
      <c r="M15" s="52"/>
      <c r="N15" s="52"/>
      <c r="O15" s="52"/>
      <c r="P15" s="52"/>
    </row>
    <row r="16" spans="1:16" ht="15.75">
      <c r="A16" s="358">
        <v>11</v>
      </c>
      <c r="B16" s="44" t="s">
        <v>13</v>
      </c>
      <c r="C16" s="373">
        <f>IIN_ienemumi!D22</f>
        <v>5598454.1264121393</v>
      </c>
      <c r="D16" s="373">
        <f>IIN_ienemumi!F22</f>
        <v>213319.83710398435</v>
      </c>
      <c r="E16" s="213">
        <v>177822</v>
      </c>
      <c r="F16" s="217">
        <v>161325</v>
      </c>
      <c r="G16" s="217">
        <v>21746</v>
      </c>
      <c r="H16" s="352">
        <v>41406</v>
      </c>
      <c r="I16" s="346">
        <f t="shared" ref="I16:I79" si="4">SUM(E16:H16)</f>
        <v>402299</v>
      </c>
      <c r="J16" s="29">
        <f t="shared" si="2"/>
        <v>6214072.9635161236</v>
      </c>
      <c r="K16" s="394"/>
      <c r="L16" s="395"/>
      <c r="M16" s="52"/>
      <c r="N16" s="52"/>
      <c r="O16" s="52"/>
      <c r="P16" s="52"/>
    </row>
    <row r="17" spans="1:16" ht="15.75">
      <c r="A17" s="358">
        <v>12</v>
      </c>
      <c r="B17" s="44" t="s">
        <v>14</v>
      </c>
      <c r="C17" s="373">
        <f>IIN_ienemumi!D23</f>
        <v>3940525.7798607652</v>
      </c>
      <c r="D17" s="373">
        <f>IIN_ienemumi!F23</f>
        <v>150147.21894357231</v>
      </c>
      <c r="E17" s="213">
        <v>385599</v>
      </c>
      <c r="F17" s="217">
        <v>33583</v>
      </c>
      <c r="G17" s="217">
        <v>10379</v>
      </c>
      <c r="H17" s="352">
        <v>24207</v>
      </c>
      <c r="I17" s="346">
        <f t="shared" si="4"/>
        <v>453768</v>
      </c>
      <c r="J17" s="29">
        <f t="shared" si="2"/>
        <v>4544440.9988043373</v>
      </c>
      <c r="K17" s="394"/>
      <c r="L17" s="395"/>
      <c r="M17" s="52"/>
      <c r="N17" s="52"/>
      <c r="O17" s="52"/>
      <c r="P17" s="52"/>
    </row>
    <row r="18" spans="1:16" ht="15.75">
      <c r="A18" s="358">
        <v>13</v>
      </c>
      <c r="B18" s="44" t="s">
        <v>15</v>
      </c>
      <c r="C18" s="373">
        <f>IIN_ienemumi!D24</f>
        <v>1277183.4724324218</v>
      </c>
      <c r="D18" s="373">
        <f>IIN_ienemumi!F24</f>
        <v>48664.964316817299</v>
      </c>
      <c r="E18" s="213">
        <v>110514</v>
      </c>
      <c r="F18" s="217">
        <v>4548</v>
      </c>
      <c r="G18" s="217">
        <v>367</v>
      </c>
      <c r="H18" s="352">
        <v>4134</v>
      </c>
      <c r="I18" s="346">
        <f t="shared" si="4"/>
        <v>119563</v>
      </c>
      <c r="J18" s="29">
        <f t="shared" si="2"/>
        <v>1445411.436749239</v>
      </c>
      <c r="K18" s="394"/>
      <c r="L18" s="395"/>
      <c r="M18" s="52"/>
      <c r="N18" s="52"/>
      <c r="O18" s="52"/>
      <c r="P18" s="52"/>
    </row>
    <row r="19" spans="1:16" ht="15.75">
      <c r="A19" s="358">
        <v>14</v>
      </c>
      <c r="B19" s="44" t="s">
        <v>16</v>
      </c>
      <c r="C19" s="373">
        <f>IIN_ienemumi!D25</f>
        <v>2077962.1110186309</v>
      </c>
      <c r="D19" s="373">
        <f>IIN_ienemumi!F25</f>
        <v>79177.310204169335</v>
      </c>
      <c r="E19" s="213">
        <v>204247</v>
      </c>
      <c r="F19" s="217">
        <v>6889</v>
      </c>
      <c r="G19" s="217">
        <v>0</v>
      </c>
      <c r="H19" s="352">
        <v>9473</v>
      </c>
      <c r="I19" s="346">
        <f t="shared" si="4"/>
        <v>220609</v>
      </c>
      <c r="J19" s="29">
        <f t="shared" si="2"/>
        <v>2377748.4212228004</v>
      </c>
      <c r="K19" s="394"/>
      <c r="L19" s="395"/>
      <c r="M19" s="52"/>
      <c r="N19" s="52"/>
      <c r="O19" s="52"/>
      <c r="P19" s="52"/>
    </row>
    <row r="20" spans="1:16" ht="15.75">
      <c r="A20" s="358">
        <v>15</v>
      </c>
      <c r="B20" s="44" t="s">
        <v>17</v>
      </c>
      <c r="C20" s="373">
        <f>IIN_ienemumi!D26</f>
        <v>688491.98282102088</v>
      </c>
      <c r="D20" s="373">
        <f>IIN_ienemumi!F26</f>
        <v>26233.848542205127</v>
      </c>
      <c r="E20" s="213">
        <v>81830</v>
      </c>
      <c r="F20" s="217">
        <v>3647</v>
      </c>
      <c r="G20" s="217">
        <v>3038</v>
      </c>
      <c r="H20" s="352">
        <v>3170</v>
      </c>
      <c r="I20" s="346">
        <f t="shared" si="4"/>
        <v>91685</v>
      </c>
      <c r="J20" s="29">
        <f t="shared" si="2"/>
        <v>806410.83136322605</v>
      </c>
      <c r="K20" s="394"/>
      <c r="L20" s="395"/>
      <c r="M20" s="52"/>
      <c r="N20" s="52"/>
      <c r="O20" s="52"/>
      <c r="P20" s="52"/>
    </row>
    <row r="21" spans="1:16" ht="15.75">
      <c r="A21" s="358">
        <v>16</v>
      </c>
      <c r="B21" s="44" t="s">
        <v>18</v>
      </c>
      <c r="C21" s="373">
        <f>IIN_ienemumi!D27</f>
        <v>6978029.7081417628</v>
      </c>
      <c r="D21" s="373">
        <f>IIN_ienemumi!F27</f>
        <v>265886.28343401774</v>
      </c>
      <c r="E21" s="213">
        <v>558903</v>
      </c>
      <c r="F21" s="217">
        <v>93108</v>
      </c>
      <c r="G21" s="217">
        <v>30818</v>
      </c>
      <c r="H21" s="352">
        <v>46875</v>
      </c>
      <c r="I21" s="346">
        <f t="shared" si="4"/>
        <v>729704</v>
      </c>
      <c r="J21" s="29">
        <f t="shared" si="2"/>
        <v>7973619.9915757803</v>
      </c>
      <c r="K21" s="394"/>
      <c r="L21" s="395"/>
      <c r="M21" s="52"/>
      <c r="N21" s="52"/>
      <c r="O21" s="52"/>
      <c r="P21" s="52"/>
    </row>
    <row r="22" spans="1:16" ht="15.75">
      <c r="A22" s="358">
        <v>17</v>
      </c>
      <c r="B22" s="44" t="s">
        <v>19</v>
      </c>
      <c r="C22" s="373">
        <f>IIN_ienemumi!D28</f>
        <v>2910574.6614157786</v>
      </c>
      <c r="D22" s="373">
        <f>IIN_ienemumi!F28</f>
        <v>110902.63466177609</v>
      </c>
      <c r="E22" s="213">
        <v>297155</v>
      </c>
      <c r="F22" s="217">
        <v>36777</v>
      </c>
      <c r="G22" s="217">
        <v>11796</v>
      </c>
      <c r="H22" s="352">
        <v>23170</v>
      </c>
      <c r="I22" s="346">
        <f t="shared" si="4"/>
        <v>368898</v>
      </c>
      <c r="J22" s="29">
        <f t="shared" si="2"/>
        <v>3390375.2960775546</v>
      </c>
      <c r="K22" s="394"/>
      <c r="L22" s="395"/>
      <c r="M22" s="52"/>
      <c r="N22" s="52"/>
      <c r="O22" s="52"/>
      <c r="P22" s="52"/>
    </row>
    <row r="23" spans="1:16" ht="15.75">
      <c r="A23" s="358">
        <v>18</v>
      </c>
      <c r="B23" s="44" t="s">
        <v>20</v>
      </c>
      <c r="C23" s="373">
        <f>IIN_ienemumi!D29</f>
        <v>1571602.1714104926</v>
      </c>
      <c r="D23" s="373">
        <f>IIN_ienemumi!F29</f>
        <v>59883.302002227421</v>
      </c>
      <c r="E23" s="213">
        <v>186202</v>
      </c>
      <c r="F23" s="217">
        <v>8421</v>
      </c>
      <c r="G23" s="217">
        <v>31649</v>
      </c>
      <c r="H23" s="352">
        <v>7002</v>
      </c>
      <c r="I23" s="346">
        <f t="shared" si="4"/>
        <v>233274</v>
      </c>
      <c r="J23" s="29">
        <f>C23+D23+I23</f>
        <v>1864759.47341272</v>
      </c>
      <c r="K23" s="394"/>
      <c r="L23" s="395"/>
      <c r="M23" s="52"/>
      <c r="N23" s="52"/>
      <c r="O23" s="52"/>
      <c r="P23" s="52"/>
    </row>
    <row r="24" spans="1:16" ht="15.75">
      <c r="A24" s="358">
        <v>19</v>
      </c>
      <c r="B24" s="44" t="s">
        <v>21</v>
      </c>
      <c r="C24" s="373">
        <f>IIN_ienemumi!D30</f>
        <v>3199460.9547566171</v>
      </c>
      <c r="D24" s="373">
        <f>IIN_ienemumi!F30</f>
        <v>121910.16917854725</v>
      </c>
      <c r="E24" s="213">
        <v>497405</v>
      </c>
      <c r="F24" s="217">
        <v>37752</v>
      </c>
      <c r="G24" s="217">
        <v>7039</v>
      </c>
      <c r="H24" s="352">
        <v>16700</v>
      </c>
      <c r="I24" s="346">
        <f t="shared" si="4"/>
        <v>558896</v>
      </c>
      <c r="J24" s="29">
        <f t="shared" si="2"/>
        <v>3880267.1239351644</v>
      </c>
      <c r="K24" s="394"/>
      <c r="L24" s="395"/>
      <c r="M24" s="52"/>
      <c r="N24" s="52"/>
      <c r="O24" s="52"/>
      <c r="P24" s="52"/>
    </row>
    <row r="25" spans="1:16" ht="15.75">
      <c r="A25" s="358">
        <v>20</v>
      </c>
      <c r="B25" s="44" t="s">
        <v>22</v>
      </c>
      <c r="C25" s="373">
        <f>IIN_ienemumi!D31</f>
        <v>10232109.00440873</v>
      </c>
      <c r="D25" s="373">
        <f>IIN_ienemumi!F31</f>
        <v>389877.59420108149</v>
      </c>
      <c r="E25" s="213">
        <v>931867</v>
      </c>
      <c r="F25" s="217">
        <v>218212</v>
      </c>
      <c r="G25" s="217">
        <v>609</v>
      </c>
      <c r="H25" s="352">
        <v>196414</v>
      </c>
      <c r="I25" s="346">
        <f t="shared" si="4"/>
        <v>1347102</v>
      </c>
      <c r="J25" s="29">
        <f t="shared" si="2"/>
        <v>11969088.598609813</v>
      </c>
      <c r="K25" s="394"/>
      <c r="L25" s="395"/>
      <c r="M25" s="52"/>
      <c r="N25" s="52"/>
      <c r="O25" s="52"/>
      <c r="P25" s="52"/>
    </row>
    <row r="26" spans="1:16" ht="15.75">
      <c r="A26" s="358">
        <v>21</v>
      </c>
      <c r="B26" s="44" t="s">
        <v>23</v>
      </c>
      <c r="C26" s="373">
        <f>IIN_ienemumi!D32</f>
        <v>11384045.931320632</v>
      </c>
      <c r="D26" s="373">
        <f>IIN_ienemumi!F32</f>
        <v>433770.24600358756</v>
      </c>
      <c r="E26" s="213">
        <v>826549</v>
      </c>
      <c r="F26" s="217">
        <v>246199</v>
      </c>
      <c r="G26" s="217">
        <v>41138</v>
      </c>
      <c r="H26" s="352">
        <v>224992</v>
      </c>
      <c r="I26" s="346">
        <f t="shared" si="4"/>
        <v>1338878</v>
      </c>
      <c r="J26" s="29">
        <f t="shared" si="2"/>
        <v>13156694.177324219</v>
      </c>
      <c r="K26" s="394"/>
      <c r="L26" s="395"/>
      <c r="M26" s="52"/>
      <c r="N26" s="52"/>
      <c r="O26" s="52"/>
      <c r="P26" s="52"/>
    </row>
    <row r="27" spans="1:16" ht="15.75">
      <c r="A27" s="358">
        <v>22</v>
      </c>
      <c r="B27" s="44" t="s">
        <v>24</v>
      </c>
      <c r="C27" s="373">
        <f>IIN_ienemumi!D33</f>
        <v>3879566.3093068521</v>
      </c>
      <c r="D27" s="373">
        <f>IIN_ienemumi!F33</f>
        <v>147824.45911829182</v>
      </c>
      <c r="E27" s="213">
        <v>217134</v>
      </c>
      <c r="F27" s="217">
        <v>36085</v>
      </c>
      <c r="G27" s="217">
        <v>8304</v>
      </c>
      <c r="H27" s="352">
        <v>38785</v>
      </c>
      <c r="I27" s="346">
        <f t="shared" si="4"/>
        <v>300308</v>
      </c>
      <c r="J27" s="29">
        <f t="shared" si="2"/>
        <v>4327698.7684251443</v>
      </c>
      <c r="K27" s="394"/>
      <c r="L27" s="395"/>
      <c r="M27" s="52"/>
      <c r="N27" s="52"/>
      <c r="O27" s="52"/>
      <c r="P27" s="52"/>
    </row>
    <row r="28" spans="1:16" ht="15.75">
      <c r="A28" s="358">
        <v>23</v>
      </c>
      <c r="B28" s="44" t="s">
        <v>25</v>
      </c>
      <c r="C28" s="373">
        <f>IIN_ienemumi!D34</f>
        <v>408546.97600469994</v>
      </c>
      <c r="D28" s="373">
        <f>IIN_ienemumi!F34</f>
        <v>15567.006963491947</v>
      </c>
      <c r="E28" s="213">
        <v>60253</v>
      </c>
      <c r="F28" s="217">
        <v>1821</v>
      </c>
      <c r="G28" s="217">
        <v>141</v>
      </c>
      <c r="H28" s="352">
        <v>1429</v>
      </c>
      <c r="I28" s="346">
        <f t="shared" si="4"/>
        <v>63644</v>
      </c>
      <c r="J28" s="29">
        <f t="shared" si="2"/>
        <v>487757.98296819191</v>
      </c>
      <c r="K28" s="394"/>
      <c r="L28" s="395"/>
      <c r="M28" s="52"/>
      <c r="N28" s="52"/>
      <c r="O28" s="52"/>
      <c r="P28" s="52"/>
    </row>
    <row r="29" spans="1:16" ht="15.75">
      <c r="A29" s="358">
        <v>24</v>
      </c>
      <c r="B29" s="44" t="s">
        <v>26</v>
      </c>
      <c r="C29" s="373">
        <f>IIN_ienemumi!D35</f>
        <v>5292046.1086231703</v>
      </c>
      <c r="D29" s="373">
        <f>IIN_ienemumi!F35</f>
        <v>201644.66625034969</v>
      </c>
      <c r="E29" s="213">
        <v>368323</v>
      </c>
      <c r="F29" s="217">
        <v>56381</v>
      </c>
      <c r="G29" s="217">
        <v>3613</v>
      </c>
      <c r="H29" s="352">
        <v>30226</v>
      </c>
      <c r="I29" s="346">
        <f t="shared" si="4"/>
        <v>458543</v>
      </c>
      <c r="J29" s="29">
        <f t="shared" si="2"/>
        <v>5952233.7748735202</v>
      </c>
      <c r="K29" s="394"/>
      <c r="L29" s="395"/>
      <c r="M29" s="52"/>
      <c r="N29" s="52"/>
      <c r="O29" s="52"/>
      <c r="P29" s="52"/>
    </row>
    <row r="30" spans="1:16" ht="15.75">
      <c r="A30" s="358">
        <v>25</v>
      </c>
      <c r="B30" s="44" t="s">
        <v>27</v>
      </c>
      <c r="C30" s="373">
        <f>IIN_ienemumi!D36</f>
        <v>13095179.065938463</v>
      </c>
      <c r="D30" s="373">
        <f>IIN_ienemumi!F36</f>
        <v>498970.14463593258</v>
      </c>
      <c r="E30" s="213">
        <v>1545870</v>
      </c>
      <c r="F30" s="217">
        <v>200735</v>
      </c>
      <c r="G30" s="217">
        <v>29034</v>
      </c>
      <c r="H30" s="352">
        <v>112536</v>
      </c>
      <c r="I30" s="346">
        <f t="shared" si="4"/>
        <v>1888175</v>
      </c>
      <c r="J30" s="29">
        <f t="shared" si="2"/>
        <v>15482324.210574396</v>
      </c>
      <c r="K30" s="394"/>
      <c r="L30" s="395"/>
      <c r="M30" s="52"/>
      <c r="N30" s="52"/>
      <c r="O30" s="52"/>
      <c r="P30" s="52"/>
    </row>
    <row r="31" spans="1:16" ht="15.75">
      <c r="A31" s="358">
        <v>26</v>
      </c>
      <c r="B31" s="44" t="s">
        <v>28</v>
      </c>
      <c r="C31" s="373">
        <f>IIN_ienemumi!D37</f>
        <v>1721210.2131492936</v>
      </c>
      <c r="D31" s="373">
        <f>IIN_ienemumi!F37</f>
        <v>65583.86904672689</v>
      </c>
      <c r="E31" s="213">
        <v>170958</v>
      </c>
      <c r="F31" s="217">
        <v>16218</v>
      </c>
      <c r="G31" s="217">
        <v>13631</v>
      </c>
      <c r="H31" s="352">
        <v>12731</v>
      </c>
      <c r="I31" s="346">
        <f t="shared" si="4"/>
        <v>213538</v>
      </c>
      <c r="J31" s="29">
        <f t="shared" si="2"/>
        <v>2000332.0821960205</v>
      </c>
      <c r="K31" s="394"/>
      <c r="L31" s="395"/>
      <c r="M31" s="52"/>
      <c r="N31" s="52"/>
      <c r="O31" s="52"/>
      <c r="P31" s="52"/>
    </row>
    <row r="32" spans="1:16" ht="15.75">
      <c r="A32" s="358">
        <v>27</v>
      </c>
      <c r="B32" s="44" t="s">
        <v>29</v>
      </c>
      <c r="C32" s="373">
        <f>IIN_ienemumi!D38</f>
        <v>3026342.2198147066</v>
      </c>
      <c r="D32" s="373">
        <f>IIN_ienemumi!F38</f>
        <v>115313.76604589834</v>
      </c>
      <c r="E32" s="213">
        <v>320613</v>
      </c>
      <c r="F32" s="217">
        <v>70361</v>
      </c>
      <c r="G32" s="217">
        <v>19699</v>
      </c>
      <c r="H32" s="352">
        <v>20383</v>
      </c>
      <c r="I32" s="346">
        <f t="shared" si="4"/>
        <v>431056</v>
      </c>
      <c r="J32" s="29">
        <f t="shared" si="2"/>
        <v>3572711.9858606048</v>
      </c>
      <c r="K32" s="394"/>
      <c r="L32" s="395"/>
      <c r="M32" s="52"/>
      <c r="N32" s="52"/>
      <c r="O32" s="52"/>
      <c r="P32" s="52"/>
    </row>
    <row r="33" spans="1:16" ht="15.75">
      <c r="A33" s="358">
        <v>28</v>
      </c>
      <c r="B33" s="44" t="s">
        <v>30</v>
      </c>
      <c r="C33" s="373">
        <f>IIN_ienemumi!D39</f>
        <v>3953992.0506353201</v>
      </c>
      <c r="D33" s="373">
        <f>IIN_ienemumi!F39</f>
        <v>150660.32892414246</v>
      </c>
      <c r="E33" s="213">
        <v>376126</v>
      </c>
      <c r="F33" s="217">
        <v>34524</v>
      </c>
      <c r="G33" s="217">
        <v>45633</v>
      </c>
      <c r="H33" s="352">
        <v>32398</v>
      </c>
      <c r="I33" s="346">
        <f t="shared" si="4"/>
        <v>488681</v>
      </c>
      <c r="J33" s="29">
        <f t="shared" si="2"/>
        <v>4593333.3795594629</v>
      </c>
      <c r="K33" s="394"/>
      <c r="L33" s="395"/>
      <c r="M33" s="52"/>
      <c r="N33" s="52"/>
      <c r="O33" s="52"/>
      <c r="P33" s="52"/>
    </row>
    <row r="34" spans="1:16" ht="15.75">
      <c r="A34" s="358">
        <v>29</v>
      </c>
      <c r="B34" s="44" t="s">
        <v>31</v>
      </c>
      <c r="C34" s="373">
        <f>IIN_ienemumi!D40</f>
        <v>8919309.2911156602</v>
      </c>
      <c r="D34" s="373">
        <f>IIN_ienemumi!F40</f>
        <v>339855.53191988042</v>
      </c>
      <c r="E34" s="213">
        <v>773926</v>
      </c>
      <c r="F34" s="217">
        <v>69010</v>
      </c>
      <c r="G34" s="217">
        <v>130</v>
      </c>
      <c r="H34" s="352">
        <v>202174</v>
      </c>
      <c r="I34" s="346">
        <f t="shared" si="4"/>
        <v>1045240</v>
      </c>
      <c r="J34" s="29">
        <f t="shared" si="2"/>
        <v>10304404.82303554</v>
      </c>
      <c r="K34" s="394"/>
      <c r="L34" s="395"/>
      <c r="M34" s="52"/>
      <c r="N34" s="52"/>
      <c r="O34" s="52"/>
      <c r="P34" s="52"/>
    </row>
    <row r="35" spans="1:16" ht="15.75">
      <c r="A35" s="358">
        <v>30</v>
      </c>
      <c r="B35" s="44" t="s">
        <v>32</v>
      </c>
      <c r="C35" s="373">
        <f>IIN_ienemumi!D41</f>
        <v>10768695.347582556</v>
      </c>
      <c r="D35" s="373">
        <f>IIN_ienemumi!F41</f>
        <v>410323.32952970505</v>
      </c>
      <c r="E35" s="427">
        <v>432223</v>
      </c>
      <c r="F35" s="217">
        <v>329038</v>
      </c>
      <c r="G35" s="217">
        <v>29855</v>
      </c>
      <c r="H35" s="352">
        <v>138167</v>
      </c>
      <c r="I35" s="346">
        <f t="shared" si="4"/>
        <v>929283</v>
      </c>
      <c r="J35" s="29">
        <f t="shared" si="2"/>
        <v>12108301.677112261</v>
      </c>
      <c r="K35" s="394"/>
      <c r="L35" s="395"/>
      <c r="M35" s="52"/>
      <c r="N35" s="52"/>
      <c r="O35" s="52"/>
      <c r="P35" s="52"/>
    </row>
    <row r="36" spans="1:16" ht="15.75">
      <c r="A36" s="358">
        <v>31</v>
      </c>
      <c r="B36" s="44" t="s">
        <v>33</v>
      </c>
      <c r="C36" s="373">
        <f>IIN_ienemumi!D42</f>
        <v>1183976.3721814977</v>
      </c>
      <c r="D36" s="373">
        <f>IIN_ienemumi!F42</f>
        <v>45113.461885340883</v>
      </c>
      <c r="E36" s="427">
        <v>88227</v>
      </c>
      <c r="F36" s="217">
        <v>14837</v>
      </c>
      <c r="G36" s="217">
        <v>6972</v>
      </c>
      <c r="H36" s="352">
        <v>5672</v>
      </c>
      <c r="I36" s="346">
        <f t="shared" si="4"/>
        <v>115708</v>
      </c>
      <c r="J36" s="29">
        <f t="shared" si="2"/>
        <v>1344797.8340668387</v>
      </c>
      <c r="K36" s="394"/>
      <c r="L36" s="395"/>
      <c r="M36" s="52"/>
      <c r="N36" s="52"/>
      <c r="O36" s="52"/>
      <c r="P36" s="52"/>
    </row>
    <row r="37" spans="1:16" ht="15.75">
      <c r="A37" s="358">
        <v>32</v>
      </c>
      <c r="B37" s="44" t="s">
        <v>34</v>
      </c>
      <c r="C37" s="373">
        <f>IIN_ienemumi!D43</f>
        <v>880204.30318644131</v>
      </c>
      <c r="D37" s="373">
        <f>IIN_ienemumi!F43</f>
        <v>33538.729501797316</v>
      </c>
      <c r="E37" s="427">
        <v>151986</v>
      </c>
      <c r="F37" s="217">
        <v>2278</v>
      </c>
      <c r="G37" s="217">
        <v>24</v>
      </c>
      <c r="H37" s="352">
        <v>5172</v>
      </c>
      <c r="I37" s="346">
        <f t="shared" si="4"/>
        <v>159460</v>
      </c>
      <c r="J37" s="29">
        <f t="shared" si="2"/>
        <v>1073203.0326882387</v>
      </c>
      <c r="K37" s="394"/>
      <c r="L37" s="395"/>
      <c r="M37" s="52"/>
      <c r="N37" s="52"/>
      <c r="O37" s="52"/>
      <c r="P37" s="52"/>
    </row>
    <row r="38" spans="1:16" ht="15.75">
      <c r="A38" s="358">
        <v>33</v>
      </c>
      <c r="B38" s="44" t="s">
        <v>35</v>
      </c>
      <c r="C38" s="373">
        <f>IIN_ienemumi!D44</f>
        <v>2457423.5710896365</v>
      </c>
      <c r="D38" s="373">
        <f>IIN_ienemumi!F44</f>
        <v>93636.061677669932</v>
      </c>
      <c r="E38" s="427">
        <v>315752</v>
      </c>
      <c r="F38" s="217">
        <v>13443</v>
      </c>
      <c r="G38" s="217">
        <v>970</v>
      </c>
      <c r="H38" s="352">
        <v>13513</v>
      </c>
      <c r="I38" s="346">
        <f t="shared" si="4"/>
        <v>343678</v>
      </c>
      <c r="J38" s="29">
        <f t="shared" si="2"/>
        <v>2894737.6327673066</v>
      </c>
      <c r="K38" s="394"/>
      <c r="L38" s="395"/>
      <c r="M38" s="52"/>
      <c r="N38" s="52"/>
      <c r="O38" s="52"/>
      <c r="P38" s="52"/>
    </row>
    <row r="39" spans="1:16" ht="15.75">
      <c r="A39" s="358">
        <v>34</v>
      </c>
      <c r="B39" s="44" t="s">
        <v>36</v>
      </c>
      <c r="C39" s="373">
        <f>IIN_ienemumi!D45</f>
        <v>7646334.5842162659</v>
      </c>
      <c r="D39" s="373">
        <f>IIN_ienemumi!F45</f>
        <v>291350.93565425038</v>
      </c>
      <c r="E39" s="427">
        <v>768725</v>
      </c>
      <c r="F39" s="217">
        <v>100607</v>
      </c>
      <c r="G39" s="217">
        <v>33202</v>
      </c>
      <c r="H39" s="352">
        <v>56645</v>
      </c>
      <c r="I39" s="346">
        <f t="shared" si="4"/>
        <v>959179</v>
      </c>
      <c r="J39" s="29">
        <f t="shared" si="2"/>
        <v>8896864.5198705159</v>
      </c>
      <c r="K39" s="394"/>
      <c r="L39" s="395"/>
      <c r="M39" s="52"/>
      <c r="N39" s="52"/>
      <c r="O39" s="52"/>
      <c r="P39" s="52"/>
    </row>
    <row r="40" spans="1:16" ht="15.75">
      <c r="A40" s="358">
        <v>35</v>
      </c>
      <c r="B40" s="44" t="s">
        <v>37</v>
      </c>
      <c r="C40" s="373">
        <f>IIN_ienemumi!D46</f>
        <v>12913152.396406304</v>
      </c>
      <c r="D40" s="373">
        <f>IIN_ienemumi!F46</f>
        <v>492034.31938553159</v>
      </c>
      <c r="E40" s="427">
        <v>1476421</v>
      </c>
      <c r="F40" s="217">
        <v>251669</v>
      </c>
      <c r="G40" s="217">
        <v>24965</v>
      </c>
      <c r="H40" s="352">
        <v>94090</v>
      </c>
      <c r="I40" s="346">
        <f t="shared" si="4"/>
        <v>1847145</v>
      </c>
      <c r="J40" s="29">
        <f t="shared" si="2"/>
        <v>15252331.715791836</v>
      </c>
      <c r="K40" s="394"/>
      <c r="L40" s="395"/>
      <c r="M40" s="52"/>
      <c r="N40" s="52"/>
      <c r="O40" s="52"/>
      <c r="P40" s="52"/>
    </row>
    <row r="41" spans="1:16" ht="15.75">
      <c r="A41" s="358">
        <v>36</v>
      </c>
      <c r="B41" s="44" t="s">
        <v>38</v>
      </c>
      <c r="C41" s="373">
        <f>IIN_ienemumi!D47</f>
        <v>1921567.9374706454</v>
      </c>
      <c r="D41" s="373">
        <f>IIN_ienemumi!F47</f>
        <v>73218.168828360809</v>
      </c>
      <c r="E41" s="427">
        <v>189840</v>
      </c>
      <c r="F41" s="217">
        <v>18281</v>
      </c>
      <c r="G41" s="217">
        <v>1048</v>
      </c>
      <c r="H41" s="352">
        <v>11437</v>
      </c>
      <c r="I41" s="346">
        <f t="shared" si="4"/>
        <v>220606</v>
      </c>
      <c r="J41" s="29">
        <f t="shared" si="2"/>
        <v>2215392.1062990064</v>
      </c>
      <c r="K41" s="394"/>
      <c r="L41" s="395"/>
      <c r="M41" s="52"/>
      <c r="N41" s="52"/>
      <c r="O41" s="52"/>
      <c r="P41" s="52"/>
    </row>
    <row r="42" spans="1:16" ht="15.75">
      <c r="A42" s="358">
        <v>37</v>
      </c>
      <c r="B42" s="44" t="s">
        <v>39</v>
      </c>
      <c r="C42" s="373">
        <f>IIN_ienemumi!D48</f>
        <v>1338120.1118773008</v>
      </c>
      <c r="D42" s="373">
        <f>IIN_ienemumi!F48</f>
        <v>50986.854200440655</v>
      </c>
      <c r="E42" s="427">
        <v>231666</v>
      </c>
      <c r="F42" s="217">
        <v>8338</v>
      </c>
      <c r="G42" s="217">
        <v>10755</v>
      </c>
      <c r="H42" s="352">
        <v>7114</v>
      </c>
      <c r="I42" s="346">
        <f t="shared" si="4"/>
        <v>257873</v>
      </c>
      <c r="J42" s="29">
        <f t="shared" si="2"/>
        <v>1646979.9660777415</v>
      </c>
      <c r="K42" s="394"/>
      <c r="L42" s="395"/>
      <c r="M42" s="52"/>
      <c r="N42" s="52"/>
      <c r="O42" s="52"/>
      <c r="P42" s="52"/>
    </row>
    <row r="43" spans="1:16" ht="15.75">
      <c r="A43" s="358">
        <v>38</v>
      </c>
      <c r="B43" s="44" t="s">
        <v>40</v>
      </c>
      <c r="C43" s="373">
        <f>IIN_ienemumi!D49</f>
        <v>4961931.7180266166</v>
      </c>
      <c r="D43" s="373">
        <f>IIN_ienemumi!F49</f>
        <v>189066.2032608052</v>
      </c>
      <c r="E43" s="427">
        <v>605836</v>
      </c>
      <c r="F43" s="217">
        <v>87991</v>
      </c>
      <c r="G43" s="217">
        <v>15558</v>
      </c>
      <c r="H43" s="352">
        <v>95598</v>
      </c>
      <c r="I43" s="346">
        <f t="shared" si="4"/>
        <v>804983</v>
      </c>
      <c r="J43" s="29">
        <f t="shared" si="2"/>
        <v>5955980.9212874221</v>
      </c>
      <c r="K43" s="394"/>
      <c r="L43" s="395"/>
      <c r="M43" s="52"/>
      <c r="N43" s="52"/>
      <c r="O43" s="52"/>
      <c r="P43" s="52"/>
    </row>
    <row r="44" spans="1:16" ht="15.75">
      <c r="A44" s="358">
        <v>39</v>
      </c>
      <c r="B44" s="44" t="s">
        <v>41</v>
      </c>
      <c r="C44" s="373">
        <f>IIN_ienemumi!D50</f>
        <v>1334613.1677845293</v>
      </c>
      <c r="D44" s="373">
        <f>IIN_ienemumi!F50</f>
        <v>50853.227894730044</v>
      </c>
      <c r="E44" s="427">
        <v>139218</v>
      </c>
      <c r="F44" s="217">
        <v>20422</v>
      </c>
      <c r="G44" s="217">
        <v>5444</v>
      </c>
      <c r="H44" s="352">
        <v>7917</v>
      </c>
      <c r="I44" s="346">
        <f t="shared" si="4"/>
        <v>173001</v>
      </c>
      <c r="J44" s="29">
        <f t="shared" si="2"/>
        <v>1558467.3956792592</v>
      </c>
      <c r="K44" s="394"/>
      <c r="L44" s="395"/>
      <c r="M44" s="52"/>
      <c r="N44" s="52"/>
      <c r="O44" s="52"/>
      <c r="P44" s="52"/>
    </row>
    <row r="45" spans="1:16" ht="15.75">
      <c r="A45" s="358">
        <v>40</v>
      </c>
      <c r="B45" s="44" t="s">
        <v>42</v>
      </c>
      <c r="C45" s="373">
        <f>IIN_ienemumi!D51</f>
        <v>10798135.503290003</v>
      </c>
      <c r="D45" s="373">
        <f>IIN_ienemumi!F51</f>
        <v>411445.09798185684</v>
      </c>
      <c r="E45" s="427">
        <v>1162994</v>
      </c>
      <c r="F45" s="217">
        <v>310939</v>
      </c>
      <c r="G45" s="217">
        <v>7709</v>
      </c>
      <c r="H45" s="352">
        <v>272133</v>
      </c>
      <c r="I45" s="346">
        <f t="shared" si="4"/>
        <v>1753775</v>
      </c>
      <c r="J45" s="29">
        <f t="shared" si="2"/>
        <v>12963355.60127186</v>
      </c>
      <c r="K45" s="394"/>
      <c r="L45" s="395"/>
      <c r="M45" s="52"/>
      <c r="N45" s="52"/>
      <c r="O45" s="52"/>
      <c r="P45" s="52"/>
    </row>
    <row r="46" spans="1:16" ht="15.75">
      <c r="A46" s="358">
        <v>41</v>
      </c>
      <c r="B46" s="44" t="s">
        <v>43</v>
      </c>
      <c r="C46" s="373">
        <f>IIN_ienemumi!D52</f>
        <v>4919874.6246152995</v>
      </c>
      <c r="D46" s="373">
        <f>IIN_ienemumi!F52</f>
        <v>187463.68726031799</v>
      </c>
      <c r="E46" s="427">
        <v>435341</v>
      </c>
      <c r="F46" s="217">
        <v>80694</v>
      </c>
      <c r="G46" s="217">
        <v>25830</v>
      </c>
      <c r="H46" s="352">
        <v>42939</v>
      </c>
      <c r="I46" s="346">
        <f t="shared" si="4"/>
        <v>584804</v>
      </c>
      <c r="J46" s="29">
        <f t="shared" si="2"/>
        <v>5692142.3118756171</v>
      </c>
      <c r="K46" s="394"/>
      <c r="L46" s="395"/>
      <c r="M46" s="52"/>
      <c r="N46" s="52"/>
      <c r="O46" s="52"/>
      <c r="P46" s="52"/>
    </row>
    <row r="47" spans="1:16" ht="15.75">
      <c r="A47" s="358">
        <v>42</v>
      </c>
      <c r="B47" s="44" t="s">
        <v>44</v>
      </c>
      <c r="C47" s="373">
        <f>IIN_ienemumi!D53</f>
        <v>10327138.185485071</v>
      </c>
      <c r="D47" s="373">
        <f>IIN_ienemumi!F53</f>
        <v>393498.52400948934</v>
      </c>
      <c r="E47" s="427">
        <v>833764</v>
      </c>
      <c r="F47" s="217">
        <v>127571</v>
      </c>
      <c r="G47" s="217">
        <v>10259</v>
      </c>
      <c r="H47" s="352">
        <v>61136</v>
      </c>
      <c r="I47" s="346">
        <f t="shared" si="4"/>
        <v>1032730</v>
      </c>
      <c r="J47" s="29">
        <f t="shared" si="2"/>
        <v>11753366.709494559</v>
      </c>
      <c r="K47" s="394"/>
      <c r="L47" s="395"/>
      <c r="M47" s="52"/>
      <c r="N47" s="52"/>
      <c r="O47" s="52"/>
      <c r="P47" s="52"/>
    </row>
    <row r="48" spans="1:16" ht="15.75">
      <c r="A48" s="358">
        <v>43</v>
      </c>
      <c r="B48" s="44" t="s">
        <v>45</v>
      </c>
      <c r="C48" s="373">
        <f>IIN_ienemumi!D54</f>
        <v>5427663.7446693527</v>
      </c>
      <c r="D48" s="373">
        <f>IIN_ienemumi!F54</f>
        <v>206812.15201991505</v>
      </c>
      <c r="E48" s="427">
        <v>390945</v>
      </c>
      <c r="F48" s="217">
        <v>87493</v>
      </c>
      <c r="G48" s="217">
        <v>16107</v>
      </c>
      <c r="H48" s="352">
        <v>49588</v>
      </c>
      <c r="I48" s="346">
        <f t="shared" si="4"/>
        <v>544133</v>
      </c>
      <c r="J48" s="29">
        <f t="shared" si="2"/>
        <v>6178608.8966892678</v>
      </c>
      <c r="K48" s="394"/>
      <c r="L48" s="395"/>
      <c r="M48" s="52"/>
      <c r="N48" s="52"/>
      <c r="O48" s="52"/>
      <c r="P48" s="52"/>
    </row>
    <row r="49" spans="1:16" ht="15.75">
      <c r="A49" s="358">
        <v>44</v>
      </c>
      <c r="B49" s="44" t="s">
        <v>46</v>
      </c>
      <c r="C49" s="373">
        <f>IIN_ienemumi!D55</f>
        <v>9510685.8085178304</v>
      </c>
      <c r="D49" s="373">
        <f>IIN_ienemumi!F55</f>
        <v>362388.95623860374</v>
      </c>
      <c r="E49" s="427">
        <v>425198</v>
      </c>
      <c r="F49" s="217">
        <v>57290</v>
      </c>
      <c r="G49" s="217">
        <v>11157</v>
      </c>
      <c r="H49" s="352">
        <v>121470</v>
      </c>
      <c r="I49" s="346">
        <f t="shared" si="4"/>
        <v>615115</v>
      </c>
      <c r="J49" s="29">
        <f t="shared" si="2"/>
        <v>10488189.764756434</v>
      </c>
      <c r="K49" s="394"/>
      <c r="L49" s="395"/>
      <c r="M49" s="52"/>
      <c r="N49" s="52"/>
      <c r="O49" s="52"/>
      <c r="P49" s="52"/>
    </row>
    <row r="50" spans="1:16" ht="15.75">
      <c r="A50" s="358">
        <v>45</v>
      </c>
      <c r="B50" s="44" t="s">
        <v>47</v>
      </c>
      <c r="C50" s="373">
        <f>IIN_ienemumi!D56</f>
        <v>5111569.5103183491</v>
      </c>
      <c r="D50" s="373">
        <f>IIN_ienemumi!F56</f>
        <v>194767.90390092976</v>
      </c>
      <c r="E50" s="427">
        <v>217691</v>
      </c>
      <c r="F50" s="217">
        <v>149057</v>
      </c>
      <c r="G50" s="217">
        <v>26142</v>
      </c>
      <c r="H50" s="352">
        <v>63061</v>
      </c>
      <c r="I50" s="346">
        <f t="shared" si="4"/>
        <v>455951</v>
      </c>
      <c r="J50" s="29">
        <f t="shared" si="2"/>
        <v>5762288.4142192788</v>
      </c>
      <c r="K50" s="394"/>
      <c r="L50" s="395"/>
      <c r="M50" s="52"/>
      <c r="N50" s="52"/>
      <c r="O50" s="52"/>
      <c r="P50" s="52"/>
    </row>
    <row r="51" spans="1:16" ht="15.75">
      <c r="A51" s="358">
        <v>46</v>
      </c>
      <c r="B51" s="44" t="s">
        <v>48</v>
      </c>
      <c r="C51" s="373">
        <f>IIN_ienemumi!D57</f>
        <v>2853952.8284973418</v>
      </c>
      <c r="D51" s="373">
        <f>IIN_ienemumi!F57</f>
        <v>108745.15334604893</v>
      </c>
      <c r="E51" s="427">
        <v>257046</v>
      </c>
      <c r="F51" s="217">
        <v>65475</v>
      </c>
      <c r="G51" s="217">
        <v>16733</v>
      </c>
      <c r="H51" s="352">
        <v>14435</v>
      </c>
      <c r="I51" s="346">
        <f t="shared" si="4"/>
        <v>353689</v>
      </c>
      <c r="J51" s="29">
        <f t="shared" si="2"/>
        <v>3316386.981843391</v>
      </c>
      <c r="K51" s="394"/>
      <c r="L51" s="395"/>
      <c r="M51" s="52"/>
      <c r="N51" s="52"/>
      <c r="O51" s="52"/>
      <c r="P51" s="52"/>
    </row>
    <row r="52" spans="1:16" ht="15.75">
      <c r="A52" s="358">
        <v>47</v>
      </c>
      <c r="B52" s="44" t="s">
        <v>49</v>
      </c>
      <c r="C52" s="373">
        <f>IIN_ienemumi!D58</f>
        <v>2622573.9824149986</v>
      </c>
      <c r="D52" s="373">
        <f>IIN_ienemumi!F58</f>
        <v>99928.845015015919</v>
      </c>
      <c r="E52" s="427">
        <v>231906</v>
      </c>
      <c r="F52" s="217">
        <v>19443</v>
      </c>
      <c r="G52" s="217">
        <v>362</v>
      </c>
      <c r="H52" s="352">
        <v>15287</v>
      </c>
      <c r="I52" s="346">
        <f t="shared" si="4"/>
        <v>266998</v>
      </c>
      <c r="J52" s="29">
        <f t="shared" si="2"/>
        <v>2989500.8274300145</v>
      </c>
      <c r="K52" s="394"/>
      <c r="L52" s="395"/>
      <c r="M52" s="52"/>
      <c r="N52" s="52"/>
      <c r="O52" s="52"/>
      <c r="P52" s="52"/>
    </row>
    <row r="53" spans="1:16" ht="15.75">
      <c r="A53" s="358">
        <v>48</v>
      </c>
      <c r="B53" s="44" t="s">
        <v>50</v>
      </c>
      <c r="C53" s="373">
        <f>IIN_ienemumi!D59</f>
        <v>1069784.425580174</v>
      </c>
      <c r="D53" s="373">
        <f>IIN_ienemumi!F59</f>
        <v>40762.366583396812</v>
      </c>
      <c r="E53" s="427">
        <v>93341</v>
      </c>
      <c r="F53" s="217">
        <v>7452</v>
      </c>
      <c r="G53" s="217">
        <v>1474</v>
      </c>
      <c r="H53" s="352">
        <v>6070</v>
      </c>
      <c r="I53" s="346">
        <f t="shared" si="4"/>
        <v>108337</v>
      </c>
      <c r="J53" s="29">
        <f t="shared" si="2"/>
        <v>1218883.7921635709</v>
      </c>
      <c r="K53" s="394"/>
      <c r="L53" s="395"/>
      <c r="M53" s="52"/>
      <c r="N53" s="52"/>
      <c r="O53" s="52"/>
      <c r="P53" s="52"/>
    </row>
    <row r="54" spans="1:16" ht="15.75">
      <c r="A54" s="358">
        <v>49</v>
      </c>
      <c r="B54" s="44" t="s">
        <v>51</v>
      </c>
      <c r="C54" s="373">
        <f>IIN_ienemumi!D60</f>
        <v>1330601.4704878044</v>
      </c>
      <c r="D54" s="373">
        <f>IIN_ienemumi!F60</f>
        <v>50700.368802822784</v>
      </c>
      <c r="E54" s="427">
        <v>219193</v>
      </c>
      <c r="F54" s="217">
        <v>5435</v>
      </c>
      <c r="G54" s="217">
        <v>2729</v>
      </c>
      <c r="H54" s="352">
        <v>5379</v>
      </c>
      <c r="I54" s="346">
        <f t="shared" si="4"/>
        <v>232736</v>
      </c>
      <c r="J54" s="29">
        <f t="shared" si="2"/>
        <v>1614037.8392906273</v>
      </c>
      <c r="K54" s="394"/>
      <c r="L54" s="395"/>
      <c r="M54" s="52"/>
      <c r="N54" s="52"/>
      <c r="O54" s="52"/>
      <c r="P54" s="52"/>
    </row>
    <row r="55" spans="1:16" ht="15.75">
      <c r="A55" s="358">
        <v>50</v>
      </c>
      <c r="B55" s="44" t="s">
        <v>52</v>
      </c>
      <c r="C55" s="373">
        <f>IIN_ienemumi!D61</f>
        <v>1870477.3778688037</v>
      </c>
      <c r="D55" s="373">
        <f>IIN_ienemumi!F61</f>
        <v>71271.447536067062</v>
      </c>
      <c r="E55" s="427">
        <v>325677</v>
      </c>
      <c r="F55" s="217">
        <v>8125</v>
      </c>
      <c r="G55" s="217">
        <v>346</v>
      </c>
      <c r="H55" s="352">
        <v>8773</v>
      </c>
      <c r="I55" s="346">
        <f t="shared" si="4"/>
        <v>342921</v>
      </c>
      <c r="J55" s="29">
        <f t="shared" si="2"/>
        <v>2284669.8254048708</v>
      </c>
      <c r="K55" s="394"/>
      <c r="L55" s="395"/>
      <c r="M55" s="52"/>
      <c r="N55" s="52"/>
      <c r="O55" s="52"/>
      <c r="P55" s="52"/>
    </row>
    <row r="56" spans="1:16" ht="15.75">
      <c r="A56" s="358">
        <v>51</v>
      </c>
      <c r="B56" s="44" t="s">
        <v>53</v>
      </c>
      <c r="C56" s="373">
        <f>IIN_ienemumi!D62</f>
        <v>12246388.047269814</v>
      </c>
      <c r="D56" s="373">
        <f>IIN_ienemumi!F62</f>
        <v>466628.36639691738</v>
      </c>
      <c r="E56" s="427">
        <v>2295726</v>
      </c>
      <c r="F56" s="217">
        <v>78021</v>
      </c>
      <c r="G56" s="217">
        <v>35374</v>
      </c>
      <c r="H56" s="352">
        <v>89851</v>
      </c>
      <c r="I56" s="346">
        <f t="shared" si="4"/>
        <v>2498972</v>
      </c>
      <c r="J56" s="29">
        <f t="shared" si="2"/>
        <v>15211988.413666731</v>
      </c>
      <c r="K56" s="394"/>
      <c r="L56" s="395"/>
      <c r="M56" s="52"/>
      <c r="N56" s="52"/>
      <c r="O56" s="52"/>
      <c r="P56" s="52"/>
    </row>
    <row r="57" spans="1:16" ht="15.75">
      <c r="A57" s="358">
        <v>52</v>
      </c>
      <c r="B57" s="44" t="s">
        <v>54</v>
      </c>
      <c r="C57" s="373">
        <f>IIN_ienemumi!D63</f>
        <v>3708638.6780099459</v>
      </c>
      <c r="D57" s="373">
        <f>IIN_ienemumi!F63</f>
        <v>141311.54436691327</v>
      </c>
      <c r="E57" s="427">
        <v>464790</v>
      </c>
      <c r="F57" s="217">
        <v>32760</v>
      </c>
      <c r="G57" s="217">
        <v>10526</v>
      </c>
      <c r="H57" s="352">
        <v>24997</v>
      </c>
      <c r="I57" s="346">
        <f t="shared" si="4"/>
        <v>533073</v>
      </c>
      <c r="J57" s="29">
        <f t="shared" si="2"/>
        <v>4383023.2223768588</v>
      </c>
      <c r="K57" s="394"/>
      <c r="L57" s="395"/>
      <c r="M57" s="52"/>
      <c r="N57" s="52"/>
      <c r="O57" s="52"/>
      <c r="P57" s="52"/>
    </row>
    <row r="58" spans="1:16" ht="15.75">
      <c r="A58" s="358">
        <v>53</v>
      </c>
      <c r="B58" s="44" t="s">
        <v>55</v>
      </c>
      <c r="C58" s="373">
        <f>IIN_ienemumi!D64</f>
        <v>2000439.2392941578</v>
      </c>
      <c r="D58" s="373">
        <f>IIN_ienemumi!F64</f>
        <v>76223.42936587162</v>
      </c>
      <c r="E58" s="427">
        <v>237208</v>
      </c>
      <c r="F58" s="217">
        <v>9456</v>
      </c>
      <c r="G58" s="217">
        <v>869</v>
      </c>
      <c r="H58" s="352">
        <v>10113</v>
      </c>
      <c r="I58" s="346">
        <f t="shared" si="4"/>
        <v>257646</v>
      </c>
      <c r="J58" s="29">
        <f t="shared" si="2"/>
        <v>2334308.6686600298</v>
      </c>
      <c r="K58" s="394"/>
      <c r="L58" s="395"/>
      <c r="M58" s="52"/>
      <c r="N58" s="52"/>
      <c r="O58" s="52"/>
      <c r="P58" s="52"/>
    </row>
    <row r="59" spans="1:16" ht="15.75">
      <c r="A59" s="358">
        <v>54</v>
      </c>
      <c r="B59" s="44" t="s">
        <v>56</v>
      </c>
      <c r="C59" s="373">
        <f>IIN_ienemumi!D65</f>
        <v>3375696.440754232</v>
      </c>
      <c r="D59" s="373">
        <f>IIN_ienemumi!F65</f>
        <v>128625.33095643714</v>
      </c>
      <c r="E59" s="427">
        <v>290950</v>
      </c>
      <c r="F59" s="217">
        <v>46752</v>
      </c>
      <c r="G59" s="217">
        <v>1316</v>
      </c>
      <c r="H59" s="352">
        <v>23334</v>
      </c>
      <c r="I59" s="346">
        <f t="shared" si="4"/>
        <v>362352</v>
      </c>
      <c r="J59" s="29">
        <f t="shared" si="2"/>
        <v>3866673.7717106692</v>
      </c>
      <c r="K59" s="394"/>
      <c r="L59" s="395"/>
      <c r="M59" s="52"/>
      <c r="N59" s="52"/>
      <c r="O59" s="52"/>
      <c r="P59" s="52"/>
    </row>
    <row r="60" spans="1:16" ht="15.75">
      <c r="A60" s="358">
        <v>55</v>
      </c>
      <c r="B60" s="44" t="s">
        <v>57</v>
      </c>
      <c r="C60" s="373">
        <f>IIN_ienemumi!D66</f>
        <v>2898878.3319174601</v>
      </c>
      <c r="D60" s="373">
        <f>IIN_ienemumi!F66</f>
        <v>110456.96536683185</v>
      </c>
      <c r="E60" s="427">
        <v>198050</v>
      </c>
      <c r="F60" s="217">
        <v>21243</v>
      </c>
      <c r="G60" s="217">
        <v>11234</v>
      </c>
      <c r="H60" s="352">
        <v>17504</v>
      </c>
      <c r="I60" s="346">
        <f t="shared" si="4"/>
        <v>248031</v>
      </c>
      <c r="J60" s="29">
        <f t="shared" si="2"/>
        <v>3257366.2972842921</v>
      </c>
      <c r="K60" s="394"/>
      <c r="L60" s="395"/>
      <c r="M60" s="52"/>
      <c r="N60" s="52"/>
      <c r="O60" s="52"/>
      <c r="P60" s="52"/>
    </row>
    <row r="61" spans="1:16" ht="15.75">
      <c r="A61" s="358">
        <v>56</v>
      </c>
      <c r="B61" s="44" t="s">
        <v>58</v>
      </c>
      <c r="C61" s="373">
        <f>IIN_ienemumi!D67</f>
        <v>5516105.834364322</v>
      </c>
      <c r="D61" s="373">
        <f>IIN_ienemumi!F67</f>
        <v>210182.09160339035</v>
      </c>
      <c r="E61" s="427">
        <v>433471</v>
      </c>
      <c r="F61" s="217">
        <v>61025</v>
      </c>
      <c r="G61" s="217">
        <v>3039</v>
      </c>
      <c r="H61" s="352">
        <v>37425</v>
      </c>
      <c r="I61" s="346">
        <f t="shared" si="4"/>
        <v>534960</v>
      </c>
      <c r="J61" s="29">
        <f t="shared" si="2"/>
        <v>6261247.925967712</v>
      </c>
      <c r="K61" s="394"/>
      <c r="L61" s="395"/>
      <c r="M61" s="52"/>
      <c r="N61" s="52"/>
      <c r="O61" s="52"/>
      <c r="P61" s="52"/>
    </row>
    <row r="62" spans="1:16" ht="15.75">
      <c r="A62" s="358">
        <v>57</v>
      </c>
      <c r="B62" s="44" t="s">
        <v>59</v>
      </c>
      <c r="C62" s="373">
        <f>IIN_ienemumi!D68</f>
        <v>3100744.6423538495</v>
      </c>
      <c r="D62" s="373">
        <f>IIN_ienemumi!F68</f>
        <v>118148.74732784076</v>
      </c>
      <c r="E62" s="427">
        <v>249250</v>
      </c>
      <c r="F62" s="217">
        <v>33611</v>
      </c>
      <c r="G62" s="217">
        <v>72510</v>
      </c>
      <c r="H62" s="352">
        <v>24584</v>
      </c>
      <c r="I62" s="346">
        <f t="shared" si="4"/>
        <v>379955</v>
      </c>
      <c r="J62" s="29">
        <f t="shared" si="2"/>
        <v>3598848.3896816904</v>
      </c>
      <c r="K62" s="394"/>
      <c r="L62" s="395"/>
      <c r="M62" s="52"/>
      <c r="N62" s="52"/>
      <c r="O62" s="52"/>
      <c r="P62" s="52"/>
    </row>
    <row r="63" spans="1:16" ht="15.75">
      <c r="A63" s="358">
        <v>58</v>
      </c>
      <c r="B63" s="44" t="s">
        <v>60</v>
      </c>
      <c r="C63" s="373">
        <f>IIN_ienemumi!D69</f>
        <v>2349748.7090560351</v>
      </c>
      <c r="D63" s="373">
        <f>IIN_ienemumi!F69</f>
        <v>89533.289106784912</v>
      </c>
      <c r="E63" s="427">
        <v>342523</v>
      </c>
      <c r="F63" s="217">
        <v>13310</v>
      </c>
      <c r="G63" s="217">
        <v>35113</v>
      </c>
      <c r="H63" s="352">
        <v>11550</v>
      </c>
      <c r="I63" s="346">
        <f t="shared" si="4"/>
        <v>402496</v>
      </c>
      <c r="J63" s="29">
        <f t="shared" si="2"/>
        <v>2841777.99816282</v>
      </c>
      <c r="K63" s="394"/>
      <c r="L63" s="395"/>
      <c r="M63" s="52"/>
      <c r="N63" s="52"/>
      <c r="O63" s="52"/>
      <c r="P63" s="52"/>
    </row>
    <row r="64" spans="1:16" ht="15.75">
      <c r="A64" s="358">
        <v>59</v>
      </c>
      <c r="B64" s="44" t="s">
        <v>61</v>
      </c>
      <c r="C64" s="373">
        <f>IIN_ienemumi!D70</f>
        <v>10259643.731370348</v>
      </c>
      <c r="D64" s="373">
        <f>IIN_ienemumi!F70</f>
        <v>390926.75944161526</v>
      </c>
      <c r="E64" s="427">
        <v>1109794</v>
      </c>
      <c r="F64" s="217">
        <v>211923</v>
      </c>
      <c r="G64" s="217">
        <v>10150</v>
      </c>
      <c r="H64" s="352">
        <v>82334</v>
      </c>
      <c r="I64" s="346">
        <f t="shared" si="4"/>
        <v>1414201</v>
      </c>
      <c r="J64" s="29">
        <f t="shared" si="2"/>
        <v>12064771.490811964</v>
      </c>
      <c r="K64" s="394"/>
      <c r="L64" s="395"/>
      <c r="M64" s="52"/>
      <c r="N64" s="52"/>
      <c r="O64" s="52"/>
      <c r="P64" s="52"/>
    </row>
    <row r="65" spans="1:16" ht="15.75">
      <c r="A65" s="358">
        <v>60</v>
      </c>
      <c r="B65" s="44" t="s">
        <v>62</v>
      </c>
      <c r="C65" s="373">
        <f>IIN_ienemumi!D71</f>
        <v>3512037.3385756556</v>
      </c>
      <c r="D65" s="373">
        <f>IIN_ienemumi!F71</f>
        <v>133820.37541999092</v>
      </c>
      <c r="E65" s="427">
        <v>289754</v>
      </c>
      <c r="F65" s="217">
        <v>38350</v>
      </c>
      <c r="G65" s="217">
        <v>3222</v>
      </c>
      <c r="H65" s="352">
        <v>32425</v>
      </c>
      <c r="I65" s="346">
        <f t="shared" si="4"/>
        <v>363751</v>
      </c>
      <c r="J65" s="29">
        <f t="shared" si="2"/>
        <v>4009608.7139956467</v>
      </c>
      <c r="K65" s="394"/>
      <c r="L65" s="395"/>
      <c r="M65" s="52"/>
      <c r="N65" s="52"/>
      <c r="O65" s="52"/>
      <c r="P65" s="52"/>
    </row>
    <row r="66" spans="1:16" ht="15.75">
      <c r="A66" s="358">
        <v>61</v>
      </c>
      <c r="B66" s="44" t="s">
        <v>63</v>
      </c>
      <c r="C66" s="373">
        <f>IIN_ienemumi!D72</f>
        <v>21754912.794318706</v>
      </c>
      <c r="D66" s="373">
        <f>IIN_ienemumi!F72</f>
        <v>828934.97896169324</v>
      </c>
      <c r="E66" s="213">
        <v>1290635</v>
      </c>
      <c r="F66" s="217">
        <v>648019</v>
      </c>
      <c r="G66" s="217">
        <v>3246</v>
      </c>
      <c r="H66" s="352">
        <v>368686</v>
      </c>
      <c r="I66" s="346">
        <f t="shared" si="4"/>
        <v>2310586</v>
      </c>
      <c r="J66" s="29">
        <f t="shared" si="2"/>
        <v>24894433.773280401</v>
      </c>
      <c r="K66" s="394"/>
      <c r="L66" s="395"/>
      <c r="M66" s="52"/>
      <c r="N66" s="52"/>
      <c r="O66" s="52"/>
      <c r="P66" s="52"/>
    </row>
    <row r="67" spans="1:16" ht="15.75">
      <c r="A67" s="358">
        <v>62</v>
      </c>
      <c r="B67" s="44" t="s">
        <v>64</v>
      </c>
      <c r="C67" s="373">
        <f>IIN_ienemumi!D73</f>
        <v>6319632.7777606975</v>
      </c>
      <c r="D67" s="373">
        <f>IIN_ienemumi!F73</f>
        <v>240799.15710104533</v>
      </c>
      <c r="E67" s="213">
        <v>343405</v>
      </c>
      <c r="F67" s="217">
        <v>74879</v>
      </c>
      <c r="G67" s="217">
        <v>7072</v>
      </c>
      <c r="H67" s="352">
        <v>60854</v>
      </c>
      <c r="I67" s="346">
        <f t="shared" si="4"/>
        <v>486210</v>
      </c>
      <c r="J67" s="29">
        <f t="shared" si="2"/>
        <v>7046641.9348617429</v>
      </c>
      <c r="K67" s="394"/>
      <c r="L67" s="395"/>
      <c r="M67" s="52"/>
      <c r="N67" s="52"/>
      <c r="O67" s="52"/>
      <c r="P67" s="52"/>
    </row>
    <row r="68" spans="1:16" ht="15.75">
      <c r="A68" s="358">
        <v>63</v>
      </c>
      <c r="B68" s="44" t="s">
        <v>65</v>
      </c>
      <c r="C68" s="373">
        <f>IIN_ienemumi!D74</f>
        <v>1759963.8953685656</v>
      </c>
      <c r="D68" s="373">
        <f>IIN_ienemumi!F74</f>
        <v>67060.514026131699</v>
      </c>
      <c r="E68" s="213">
        <v>88469</v>
      </c>
      <c r="F68" s="217">
        <v>27133</v>
      </c>
      <c r="G68" s="217">
        <v>14181</v>
      </c>
      <c r="H68" s="352">
        <v>13478</v>
      </c>
      <c r="I68" s="346">
        <f t="shared" si="4"/>
        <v>143261</v>
      </c>
      <c r="J68" s="29">
        <f t="shared" si="2"/>
        <v>1970285.4093946973</v>
      </c>
      <c r="K68" s="394"/>
      <c r="L68" s="395"/>
      <c r="M68" s="52"/>
      <c r="N68" s="52"/>
      <c r="O68" s="52"/>
      <c r="P68" s="52"/>
    </row>
    <row r="69" spans="1:16" ht="15.75">
      <c r="A69" s="358">
        <v>64</v>
      </c>
      <c r="B69" s="44" t="s">
        <v>66</v>
      </c>
      <c r="C69" s="373">
        <f>IIN_ienemumi!D75</f>
        <v>8588916.1569733378</v>
      </c>
      <c r="D69" s="373">
        <f>IIN_ienemumi!F75</f>
        <v>327266.44786844368</v>
      </c>
      <c r="E69" s="213">
        <v>813033</v>
      </c>
      <c r="F69" s="217">
        <v>147474</v>
      </c>
      <c r="G69" s="217">
        <v>9455</v>
      </c>
      <c r="H69" s="352">
        <v>108490</v>
      </c>
      <c r="I69" s="346">
        <f t="shared" si="4"/>
        <v>1078452</v>
      </c>
      <c r="J69" s="29">
        <f t="shared" si="2"/>
        <v>9994634.6048417818</v>
      </c>
      <c r="K69" s="394"/>
      <c r="L69" s="395"/>
      <c r="M69" s="52"/>
      <c r="N69" s="52"/>
      <c r="O69" s="52"/>
      <c r="P69" s="52"/>
    </row>
    <row r="70" spans="1:16" ht="15.75">
      <c r="A70" s="358">
        <v>65</v>
      </c>
      <c r="B70" s="44" t="s">
        <v>67</v>
      </c>
      <c r="C70" s="373">
        <f>IIN_ienemumi!D76</f>
        <v>4933961.8709754078</v>
      </c>
      <c r="D70" s="373">
        <f>IIN_ienemumi!F76</f>
        <v>188000.45848875484</v>
      </c>
      <c r="E70" s="213">
        <v>273067</v>
      </c>
      <c r="F70" s="217">
        <v>72510</v>
      </c>
      <c r="G70" s="217">
        <v>16858</v>
      </c>
      <c r="H70" s="352">
        <v>33956</v>
      </c>
      <c r="I70" s="346">
        <f t="shared" si="4"/>
        <v>396391</v>
      </c>
      <c r="J70" s="29">
        <f t="shared" ref="J70:J124" si="5">C70+D70+I70</f>
        <v>5518353.3294641627</v>
      </c>
      <c r="K70" s="394"/>
      <c r="L70" s="395"/>
      <c r="M70" s="52"/>
      <c r="N70" s="52"/>
      <c r="O70" s="52"/>
      <c r="P70" s="52"/>
    </row>
    <row r="71" spans="1:16" ht="15.75">
      <c r="A71" s="358">
        <v>66</v>
      </c>
      <c r="B71" s="44" t="s">
        <v>68</v>
      </c>
      <c r="C71" s="373">
        <f>IIN_ienemumi!D77</f>
        <v>1192652.7145433361</v>
      </c>
      <c r="D71" s="373">
        <f>IIN_ienemumi!F77</f>
        <v>45444.059564181196</v>
      </c>
      <c r="E71" s="213">
        <v>92170</v>
      </c>
      <c r="F71" s="217">
        <v>8053</v>
      </c>
      <c r="G71" s="217">
        <v>21</v>
      </c>
      <c r="H71" s="352">
        <v>5250</v>
      </c>
      <c r="I71" s="346">
        <f t="shared" si="4"/>
        <v>105494</v>
      </c>
      <c r="J71" s="29">
        <f t="shared" si="5"/>
        <v>1343590.7741075172</v>
      </c>
      <c r="K71" s="394"/>
      <c r="L71" s="395"/>
      <c r="M71" s="52"/>
      <c r="N71" s="52"/>
      <c r="O71" s="52"/>
      <c r="P71" s="52"/>
    </row>
    <row r="72" spans="1:16" ht="15.75">
      <c r="A72" s="358">
        <v>67</v>
      </c>
      <c r="B72" s="44" t="s">
        <v>69</v>
      </c>
      <c r="C72" s="373">
        <f>IIN_ienemumi!D78</f>
        <v>5012132.4439856224</v>
      </c>
      <c r="D72" s="373">
        <f>IIN_ienemumi!F78</f>
        <v>190979.01891353249</v>
      </c>
      <c r="E72" s="213">
        <v>349110</v>
      </c>
      <c r="F72" s="217">
        <v>60699</v>
      </c>
      <c r="G72" s="217">
        <v>207</v>
      </c>
      <c r="H72" s="352">
        <v>36524</v>
      </c>
      <c r="I72" s="346">
        <f t="shared" si="4"/>
        <v>446540</v>
      </c>
      <c r="J72" s="29">
        <f t="shared" si="5"/>
        <v>5649651.462899155</v>
      </c>
      <c r="K72" s="394"/>
      <c r="L72" s="395"/>
      <c r="M72" s="52"/>
      <c r="N72" s="52"/>
      <c r="O72" s="52"/>
      <c r="P72" s="52"/>
    </row>
    <row r="73" spans="1:16" ht="15.75">
      <c r="A73" s="358">
        <v>68</v>
      </c>
      <c r="B73" s="44" t="s">
        <v>70</v>
      </c>
      <c r="C73" s="373">
        <f>IIN_ienemumi!D79</f>
        <v>11230437.206505317</v>
      </c>
      <c r="D73" s="373">
        <f>IIN_ienemumi!F79</f>
        <v>427917.23954582924</v>
      </c>
      <c r="E73" s="213">
        <v>937424</v>
      </c>
      <c r="F73" s="217">
        <v>200818</v>
      </c>
      <c r="G73" s="217">
        <v>8033</v>
      </c>
      <c r="H73" s="352">
        <v>76513</v>
      </c>
      <c r="I73" s="346">
        <f t="shared" si="4"/>
        <v>1222788</v>
      </c>
      <c r="J73" s="29">
        <f t="shared" si="5"/>
        <v>12881142.446051147</v>
      </c>
      <c r="K73" s="394"/>
      <c r="L73" s="395"/>
      <c r="M73" s="52"/>
      <c r="N73" s="52"/>
      <c r="O73" s="52"/>
      <c r="P73" s="52"/>
    </row>
    <row r="74" spans="1:16" ht="15.75">
      <c r="A74" s="358">
        <v>69</v>
      </c>
      <c r="B74" s="44" t="s">
        <v>71</v>
      </c>
      <c r="C74" s="373">
        <f>IIN_ienemumi!D80</f>
        <v>2303222.5830693101</v>
      </c>
      <c r="D74" s="373">
        <f>IIN_ienemumi!F80</f>
        <v>87760.48800982775</v>
      </c>
      <c r="E74" s="213">
        <v>159178</v>
      </c>
      <c r="F74" s="217">
        <v>29856</v>
      </c>
      <c r="G74" s="217">
        <v>2111</v>
      </c>
      <c r="H74" s="352">
        <v>17826</v>
      </c>
      <c r="I74" s="346">
        <f t="shared" si="4"/>
        <v>208971</v>
      </c>
      <c r="J74" s="29">
        <f t="shared" si="5"/>
        <v>2599954.0710791377</v>
      </c>
      <c r="K74" s="394"/>
      <c r="L74" s="395"/>
      <c r="M74" s="52"/>
      <c r="N74" s="52"/>
      <c r="O74" s="52"/>
      <c r="P74" s="52"/>
    </row>
    <row r="75" spans="1:16" ht="15.75">
      <c r="A75" s="358">
        <v>70</v>
      </c>
      <c r="B75" s="44" t="s">
        <v>72</v>
      </c>
      <c r="C75" s="373">
        <f>IIN_ienemumi!D81</f>
        <v>23403250.106604621</v>
      </c>
      <c r="D75" s="373">
        <f>IIN_ienemumi!F81</f>
        <v>891742.14662077592</v>
      </c>
      <c r="E75" s="213">
        <v>1714840</v>
      </c>
      <c r="F75" s="217">
        <v>943127</v>
      </c>
      <c r="G75" s="217">
        <v>34481</v>
      </c>
      <c r="H75" s="352">
        <v>378892</v>
      </c>
      <c r="I75" s="346">
        <f t="shared" si="4"/>
        <v>3071340</v>
      </c>
      <c r="J75" s="29">
        <f t="shared" si="5"/>
        <v>27366332.253225397</v>
      </c>
      <c r="K75" s="394"/>
      <c r="L75" s="395"/>
      <c r="M75" s="52"/>
      <c r="N75" s="52"/>
      <c r="O75" s="52"/>
      <c r="P75" s="52"/>
    </row>
    <row r="76" spans="1:16" ht="15.75">
      <c r="A76" s="358">
        <v>71</v>
      </c>
      <c r="B76" s="44" t="s">
        <v>73</v>
      </c>
      <c r="C76" s="373">
        <f>IIN_ienemumi!D82</f>
        <v>1283653.9377111243</v>
      </c>
      <c r="D76" s="373">
        <f>IIN_ienemumi!F82</f>
        <v>48911.510696956058</v>
      </c>
      <c r="E76" s="213">
        <v>140155</v>
      </c>
      <c r="F76" s="217">
        <v>10289</v>
      </c>
      <c r="G76" s="217">
        <v>230</v>
      </c>
      <c r="H76" s="352">
        <v>8704</v>
      </c>
      <c r="I76" s="346">
        <f t="shared" si="4"/>
        <v>159378</v>
      </c>
      <c r="J76" s="29">
        <f t="shared" si="5"/>
        <v>1491943.4484080803</v>
      </c>
      <c r="K76" s="394"/>
      <c r="L76" s="395"/>
      <c r="M76" s="52"/>
      <c r="N76" s="52"/>
      <c r="O76" s="52"/>
      <c r="P76" s="52"/>
    </row>
    <row r="77" spans="1:16" ht="15.75">
      <c r="A77" s="358">
        <v>72</v>
      </c>
      <c r="B77" s="44" t="s">
        <v>74</v>
      </c>
      <c r="C77" s="373">
        <f>IIN_ienemumi!D83</f>
        <v>727567.6176955991</v>
      </c>
      <c r="D77" s="373">
        <f>IIN_ienemumi!F83</f>
        <v>27722.760995172175</v>
      </c>
      <c r="E77" s="213">
        <v>109827</v>
      </c>
      <c r="F77" s="217">
        <v>19296</v>
      </c>
      <c r="G77" s="217">
        <v>28086</v>
      </c>
      <c r="H77" s="352">
        <v>8294</v>
      </c>
      <c r="I77" s="346">
        <f t="shared" si="4"/>
        <v>165503</v>
      </c>
      <c r="J77" s="29">
        <f t="shared" si="5"/>
        <v>920793.37869077129</v>
      </c>
      <c r="K77" s="394"/>
      <c r="L77" s="395"/>
      <c r="M77" s="52"/>
      <c r="N77" s="52"/>
      <c r="O77" s="52"/>
      <c r="P77" s="52"/>
    </row>
    <row r="78" spans="1:16" ht="15.75">
      <c r="A78" s="358">
        <v>73</v>
      </c>
      <c r="B78" s="44" t="s">
        <v>75</v>
      </c>
      <c r="C78" s="373">
        <f>IIN_ienemumi!D84</f>
        <v>946771.85699052829</v>
      </c>
      <c r="D78" s="373">
        <f>IIN_ienemumi!F84</f>
        <v>36075.176066020387</v>
      </c>
      <c r="E78" s="213">
        <v>117322</v>
      </c>
      <c r="F78" s="217">
        <v>6228</v>
      </c>
      <c r="G78" s="217">
        <v>22467</v>
      </c>
      <c r="H78" s="352">
        <v>4950</v>
      </c>
      <c r="I78" s="346">
        <f t="shared" si="4"/>
        <v>150967</v>
      </c>
      <c r="J78" s="29">
        <f t="shared" si="5"/>
        <v>1133814.0330565488</v>
      </c>
      <c r="K78" s="394"/>
      <c r="L78" s="395"/>
      <c r="M78" s="52"/>
      <c r="N78" s="52"/>
      <c r="O78" s="52"/>
      <c r="P78" s="52"/>
    </row>
    <row r="79" spans="1:16" ht="15.75">
      <c r="A79" s="358">
        <v>74</v>
      </c>
      <c r="B79" s="44" t="s">
        <v>76</v>
      </c>
      <c r="C79" s="373">
        <f>IIN_ienemumi!D85</f>
        <v>1572112.7491690014</v>
      </c>
      <c r="D79" s="373">
        <f>IIN_ienemumi!F85</f>
        <v>59902.756723444145</v>
      </c>
      <c r="E79" s="213">
        <v>210147</v>
      </c>
      <c r="F79" s="217">
        <v>3914</v>
      </c>
      <c r="G79" s="217">
        <v>10537</v>
      </c>
      <c r="H79" s="352">
        <v>7057</v>
      </c>
      <c r="I79" s="346">
        <f t="shared" si="4"/>
        <v>231655</v>
      </c>
      <c r="J79" s="29">
        <f t="shared" si="5"/>
        <v>1863670.5058924456</v>
      </c>
      <c r="K79" s="394"/>
      <c r="L79" s="395"/>
      <c r="M79" s="52"/>
      <c r="N79" s="52"/>
      <c r="O79" s="52"/>
      <c r="P79" s="52"/>
    </row>
    <row r="80" spans="1:16" ht="15.75">
      <c r="A80" s="358">
        <v>75</v>
      </c>
      <c r="B80" s="44" t="s">
        <v>77</v>
      </c>
      <c r="C80" s="373">
        <f>IIN_ienemumi!D86</f>
        <v>1922237.4626123563</v>
      </c>
      <c r="D80" s="373">
        <f>IIN_ienemumi!F86</f>
        <v>73243.679976785337</v>
      </c>
      <c r="E80" s="213">
        <v>209732</v>
      </c>
      <c r="F80" s="217">
        <v>13070</v>
      </c>
      <c r="G80" s="217">
        <v>4596</v>
      </c>
      <c r="H80" s="352">
        <v>16523</v>
      </c>
      <c r="I80" s="346">
        <f t="shared" ref="I80:I124" si="6">SUM(E80:H80)</f>
        <v>243921</v>
      </c>
      <c r="J80" s="29">
        <f t="shared" si="5"/>
        <v>2239402.1425891416</v>
      </c>
      <c r="K80" s="394"/>
      <c r="L80" s="395"/>
      <c r="M80" s="52"/>
      <c r="N80" s="52"/>
      <c r="O80" s="52"/>
      <c r="P80" s="52"/>
    </row>
    <row r="81" spans="1:16" ht="15.75">
      <c r="A81" s="358">
        <v>76</v>
      </c>
      <c r="B81" s="44" t="s">
        <v>78</v>
      </c>
      <c r="C81" s="373">
        <f>IIN_ienemumi!D87</f>
        <v>22721488.21445572</v>
      </c>
      <c r="D81" s="373">
        <f>IIN_ienemumi!F87</f>
        <v>865764.73705501948</v>
      </c>
      <c r="E81" s="213">
        <v>1056976</v>
      </c>
      <c r="F81" s="217">
        <v>451720</v>
      </c>
      <c r="G81" s="217">
        <v>19275</v>
      </c>
      <c r="H81" s="352">
        <v>310270</v>
      </c>
      <c r="I81" s="346">
        <f t="shared" si="6"/>
        <v>1838241</v>
      </c>
      <c r="J81" s="29">
        <f t="shared" si="5"/>
        <v>25425493.951510739</v>
      </c>
      <c r="K81" s="394"/>
      <c r="L81" s="395"/>
      <c r="M81" s="52"/>
      <c r="N81" s="52"/>
      <c r="O81" s="52"/>
      <c r="P81" s="52"/>
    </row>
    <row r="82" spans="1:16" ht="15.75">
      <c r="A82" s="358">
        <v>77</v>
      </c>
      <c r="B82" s="44" t="s">
        <v>79</v>
      </c>
      <c r="C82" s="373">
        <f>IIN_ienemumi!D88</f>
        <v>13976663.381117547</v>
      </c>
      <c r="D82" s="373">
        <f>IIN_ienemumi!F88</f>
        <v>532557.64687813225</v>
      </c>
      <c r="E82" s="213">
        <v>697486</v>
      </c>
      <c r="F82" s="217">
        <v>355418</v>
      </c>
      <c r="G82" s="217">
        <v>22062</v>
      </c>
      <c r="H82" s="352">
        <v>220205</v>
      </c>
      <c r="I82" s="346">
        <f t="shared" si="6"/>
        <v>1295171</v>
      </c>
      <c r="J82" s="29">
        <f t="shared" si="5"/>
        <v>15804392.02799568</v>
      </c>
      <c r="K82" s="394"/>
      <c r="L82" s="395"/>
      <c r="M82" s="52"/>
      <c r="N82" s="52"/>
      <c r="O82" s="52"/>
      <c r="P82" s="52"/>
    </row>
    <row r="83" spans="1:16" ht="15.75">
      <c r="A83" s="358">
        <v>78</v>
      </c>
      <c r="B83" s="47" t="s">
        <v>80</v>
      </c>
      <c r="C83" s="373">
        <f>IIN_ienemumi!D89</f>
        <v>7059242.6009954903</v>
      </c>
      <c r="D83" s="373">
        <f>IIN_ienemumi!F89</f>
        <v>268980.76642577234</v>
      </c>
      <c r="E83" s="213">
        <v>464674</v>
      </c>
      <c r="F83" s="217">
        <v>152064</v>
      </c>
      <c r="G83" s="217">
        <v>7581</v>
      </c>
      <c r="H83" s="352">
        <v>75906</v>
      </c>
      <c r="I83" s="346">
        <f t="shared" si="6"/>
        <v>700225</v>
      </c>
      <c r="J83" s="29">
        <f t="shared" si="5"/>
        <v>8028448.3674212629</v>
      </c>
      <c r="K83" s="394"/>
      <c r="L83" s="395"/>
      <c r="M83" s="52"/>
      <c r="N83" s="52"/>
      <c r="O83" s="52"/>
      <c r="P83" s="52"/>
    </row>
    <row r="84" spans="1:16" ht="15.75">
      <c r="A84" s="358">
        <v>79</v>
      </c>
      <c r="B84" s="44" t="s">
        <v>81</v>
      </c>
      <c r="C84" s="373">
        <f>IIN_ienemumi!D90</f>
        <v>2093904.7770862342</v>
      </c>
      <c r="D84" s="373">
        <f>IIN_ienemumi!F90</f>
        <v>79784.77913251151</v>
      </c>
      <c r="E84" s="213">
        <v>191174</v>
      </c>
      <c r="F84" s="217">
        <v>14988</v>
      </c>
      <c r="G84" s="217">
        <v>1693</v>
      </c>
      <c r="H84" s="352">
        <v>12482</v>
      </c>
      <c r="I84" s="346">
        <f t="shared" si="6"/>
        <v>220337</v>
      </c>
      <c r="J84" s="29">
        <f t="shared" si="5"/>
        <v>2394026.5562187457</v>
      </c>
      <c r="K84" s="394"/>
      <c r="L84" s="395"/>
      <c r="M84" s="52"/>
      <c r="N84" s="52"/>
      <c r="O84" s="52"/>
      <c r="P84" s="52"/>
    </row>
    <row r="85" spans="1:16" ht="15.75">
      <c r="A85" s="358">
        <v>80</v>
      </c>
      <c r="B85" s="44" t="s">
        <v>82</v>
      </c>
      <c r="C85" s="373">
        <f>IIN_ienemumi!D91</f>
        <v>1440530.8986101639</v>
      </c>
      <c r="D85" s="373">
        <f>IIN_ienemumi!F91</f>
        <v>54889.047886458371</v>
      </c>
      <c r="E85" s="213">
        <v>220793</v>
      </c>
      <c r="F85" s="217">
        <v>11997</v>
      </c>
      <c r="G85" s="217">
        <v>5658</v>
      </c>
      <c r="H85" s="352">
        <v>14480</v>
      </c>
      <c r="I85" s="346">
        <f t="shared" si="6"/>
        <v>252928</v>
      </c>
      <c r="J85" s="29">
        <f t="shared" si="5"/>
        <v>1748347.9464966224</v>
      </c>
      <c r="K85" s="394"/>
      <c r="L85" s="395"/>
      <c r="M85" s="52"/>
      <c r="N85" s="52"/>
      <c r="O85" s="52"/>
      <c r="P85" s="52"/>
    </row>
    <row r="86" spans="1:16" ht="15.75">
      <c r="A86" s="358">
        <v>81</v>
      </c>
      <c r="B86" s="44" t="s">
        <v>83</v>
      </c>
      <c r="C86" s="373">
        <f>IIN_ienemumi!D92</f>
        <v>2587437.3624559399</v>
      </c>
      <c r="D86" s="373">
        <f>IIN_ienemumi!F92</f>
        <v>98590.022212005017</v>
      </c>
      <c r="E86" s="213">
        <v>176656</v>
      </c>
      <c r="F86" s="217">
        <v>24371</v>
      </c>
      <c r="G86" s="217">
        <v>7654</v>
      </c>
      <c r="H86" s="352">
        <v>15398</v>
      </c>
      <c r="I86" s="346">
        <f t="shared" si="6"/>
        <v>224079</v>
      </c>
      <c r="J86" s="29">
        <f t="shared" si="5"/>
        <v>2910106.3846679451</v>
      </c>
      <c r="K86" s="394"/>
      <c r="L86" s="395"/>
      <c r="M86" s="52"/>
      <c r="N86" s="52"/>
      <c r="O86" s="52"/>
      <c r="P86" s="52"/>
    </row>
    <row r="87" spans="1:16" ht="15.75">
      <c r="A87" s="358">
        <v>82</v>
      </c>
      <c r="B87" s="44" t="s">
        <v>84</v>
      </c>
      <c r="C87" s="373">
        <f>IIN_ienemumi!D93</f>
        <v>4530072.7795669064</v>
      </c>
      <c r="D87" s="373">
        <f>IIN_ienemumi!F93</f>
        <v>172610.93251570678</v>
      </c>
      <c r="E87" s="213">
        <v>198066</v>
      </c>
      <c r="F87" s="217">
        <v>63204</v>
      </c>
      <c r="G87" s="217">
        <v>11094</v>
      </c>
      <c r="H87" s="352">
        <v>30389</v>
      </c>
      <c r="I87" s="346">
        <f t="shared" si="6"/>
        <v>302753</v>
      </c>
      <c r="J87" s="29">
        <f t="shared" si="5"/>
        <v>5005436.7120826133</v>
      </c>
      <c r="K87" s="394"/>
      <c r="L87" s="395"/>
      <c r="M87" s="52"/>
      <c r="N87" s="52"/>
      <c r="O87" s="52"/>
      <c r="P87" s="52"/>
    </row>
    <row r="88" spans="1:16" ht="15.75">
      <c r="A88" s="358">
        <v>83</v>
      </c>
      <c r="B88" s="44" t="s">
        <v>85</v>
      </c>
      <c r="C88" s="373">
        <f>IIN_ienemumi!D94</f>
        <v>2305974.7991343476</v>
      </c>
      <c r="D88" s="373">
        <f>IIN_ienemumi!F94</f>
        <v>87865.356652030066</v>
      </c>
      <c r="E88" s="213">
        <v>348475</v>
      </c>
      <c r="F88" s="217">
        <v>15150</v>
      </c>
      <c r="G88" s="217">
        <v>4146</v>
      </c>
      <c r="H88" s="352">
        <v>11690</v>
      </c>
      <c r="I88" s="346">
        <f t="shared" si="6"/>
        <v>379461</v>
      </c>
      <c r="J88" s="29">
        <f t="shared" si="5"/>
        <v>2773301.1557863778</v>
      </c>
      <c r="K88" s="394"/>
      <c r="L88" s="395"/>
      <c r="M88" s="52"/>
      <c r="N88" s="52"/>
      <c r="O88" s="52"/>
      <c r="P88" s="52"/>
    </row>
    <row r="89" spans="1:16" ht="15.75">
      <c r="A89" s="358">
        <v>84</v>
      </c>
      <c r="B89" s="44" t="s">
        <v>86</v>
      </c>
      <c r="C89" s="373">
        <f>IIN_ienemumi!D95</f>
        <v>4401290.0912668593</v>
      </c>
      <c r="D89" s="373">
        <f>IIN_ienemumi!F95</f>
        <v>167703.88112800792</v>
      </c>
      <c r="E89" s="213">
        <v>214211</v>
      </c>
      <c r="F89" s="217">
        <v>71768</v>
      </c>
      <c r="G89" s="217">
        <v>19096</v>
      </c>
      <c r="H89" s="352">
        <v>38529</v>
      </c>
      <c r="I89" s="346">
        <f t="shared" si="6"/>
        <v>343604</v>
      </c>
      <c r="J89" s="29">
        <f t="shared" si="5"/>
        <v>4912597.9723948669</v>
      </c>
      <c r="K89" s="394"/>
      <c r="L89" s="395"/>
      <c r="M89" s="52"/>
      <c r="N89" s="52"/>
      <c r="O89" s="52"/>
      <c r="P89" s="52"/>
    </row>
    <row r="90" spans="1:16" ht="15.75">
      <c r="A90" s="358">
        <v>85</v>
      </c>
      <c r="B90" s="44" t="s">
        <v>87</v>
      </c>
      <c r="C90" s="373">
        <f>IIN_ienemumi!D96</f>
        <v>1398057.6443051535</v>
      </c>
      <c r="D90" s="373">
        <f>IIN_ienemumi!F96</f>
        <v>53270.6747632642</v>
      </c>
      <c r="E90" s="213">
        <v>138264</v>
      </c>
      <c r="F90" s="217">
        <v>12450</v>
      </c>
      <c r="G90" s="217">
        <v>25149</v>
      </c>
      <c r="H90" s="352">
        <v>9739</v>
      </c>
      <c r="I90" s="346">
        <f t="shared" si="6"/>
        <v>185602</v>
      </c>
      <c r="J90" s="29">
        <f t="shared" si="5"/>
        <v>1636930.3190684177</v>
      </c>
      <c r="K90" s="394"/>
      <c r="L90" s="395"/>
      <c r="M90" s="52"/>
      <c r="N90" s="52"/>
      <c r="O90" s="52"/>
      <c r="P90" s="52"/>
    </row>
    <row r="91" spans="1:16" ht="15.75">
      <c r="A91" s="358">
        <v>86</v>
      </c>
      <c r="B91" s="44" t="s">
        <v>88</v>
      </c>
      <c r="C91" s="373">
        <f>IIN_ienemumi!D97</f>
        <v>9163800.9960211869</v>
      </c>
      <c r="D91" s="373">
        <f>IIN_ienemumi!F97</f>
        <v>349171.48405346455</v>
      </c>
      <c r="E91" s="213">
        <v>955630</v>
      </c>
      <c r="F91" s="217">
        <v>65797</v>
      </c>
      <c r="G91" s="217">
        <v>39880</v>
      </c>
      <c r="H91" s="352">
        <v>52576</v>
      </c>
      <c r="I91" s="346">
        <f t="shared" si="6"/>
        <v>1113883</v>
      </c>
      <c r="J91" s="29">
        <f t="shared" si="5"/>
        <v>10626855.480074652</v>
      </c>
      <c r="K91" s="394"/>
      <c r="L91" s="395"/>
      <c r="M91" s="52"/>
      <c r="N91" s="52"/>
      <c r="O91" s="52"/>
      <c r="P91" s="52"/>
    </row>
    <row r="92" spans="1:16" ht="15.75">
      <c r="A92" s="358">
        <v>87</v>
      </c>
      <c r="B92" s="44" t="s">
        <v>89</v>
      </c>
      <c r="C92" s="373">
        <f>IIN_ienemumi!D98</f>
        <v>1564299.3768101279</v>
      </c>
      <c r="D92" s="373">
        <f>IIN_ienemumi!F98</f>
        <v>59605.041089593658</v>
      </c>
      <c r="E92" s="213">
        <v>238406</v>
      </c>
      <c r="F92" s="217">
        <v>12642</v>
      </c>
      <c r="G92" s="217">
        <v>16621</v>
      </c>
      <c r="H92" s="352">
        <v>9292</v>
      </c>
      <c r="I92" s="346">
        <f t="shared" si="6"/>
        <v>276961</v>
      </c>
      <c r="J92" s="29">
        <f t="shared" si="5"/>
        <v>1900865.4178997215</v>
      </c>
      <c r="K92" s="394"/>
      <c r="L92" s="395"/>
      <c r="M92" s="52"/>
      <c r="N92" s="52"/>
      <c r="O92" s="52"/>
      <c r="P92" s="52"/>
    </row>
    <row r="93" spans="1:16" ht="15.75">
      <c r="A93" s="358">
        <v>88</v>
      </c>
      <c r="B93" s="44" t="s">
        <v>90</v>
      </c>
      <c r="C93" s="373">
        <f>IIN_ienemumi!D99</f>
        <v>1728124.7128190633</v>
      </c>
      <c r="D93" s="373">
        <f>IIN_ienemumi!F99</f>
        <v>65847.334623099494</v>
      </c>
      <c r="E93" s="213">
        <v>182112</v>
      </c>
      <c r="F93" s="217">
        <v>42250</v>
      </c>
      <c r="G93" s="217">
        <v>14927</v>
      </c>
      <c r="H93" s="352">
        <v>26683</v>
      </c>
      <c r="I93" s="346">
        <f t="shared" si="6"/>
        <v>265972</v>
      </c>
      <c r="J93" s="29">
        <f t="shared" si="5"/>
        <v>2059944.0474421629</v>
      </c>
      <c r="K93" s="394"/>
      <c r="L93" s="395"/>
      <c r="M93" s="52"/>
      <c r="N93" s="52"/>
      <c r="O93" s="52"/>
      <c r="P93" s="52"/>
    </row>
    <row r="94" spans="1:16" ht="15.75">
      <c r="A94" s="358">
        <v>89</v>
      </c>
      <c r="B94" s="44" t="s">
        <v>91</v>
      </c>
      <c r="C94" s="373">
        <f>IIN_ienemumi!D100</f>
        <v>4444662.7775731273</v>
      </c>
      <c r="D94" s="373">
        <f>IIN_ienemumi!F100</f>
        <v>169356.52562034476</v>
      </c>
      <c r="E94" s="213">
        <v>274538</v>
      </c>
      <c r="F94" s="217">
        <v>92469</v>
      </c>
      <c r="G94" s="217">
        <v>29879</v>
      </c>
      <c r="H94" s="352">
        <v>47886</v>
      </c>
      <c r="I94" s="346">
        <f t="shared" si="6"/>
        <v>444772</v>
      </c>
      <c r="J94" s="29">
        <f t="shared" si="5"/>
        <v>5058791.3031934723</v>
      </c>
      <c r="K94" s="394"/>
      <c r="L94" s="395"/>
      <c r="M94" s="52"/>
      <c r="N94" s="52"/>
      <c r="O94" s="52"/>
      <c r="P94" s="52"/>
    </row>
    <row r="95" spans="1:16" ht="15.75">
      <c r="A95" s="358">
        <v>90</v>
      </c>
      <c r="B95" s="44" t="s">
        <v>92</v>
      </c>
      <c r="C95" s="373">
        <f>IIN_ienemumi!D101</f>
        <v>724056.62720851239</v>
      </c>
      <c r="D95" s="373">
        <f>IIN_ienemumi!F101</f>
        <v>27588.980508297136</v>
      </c>
      <c r="E95" s="213">
        <v>207006</v>
      </c>
      <c r="F95" s="217">
        <v>11443</v>
      </c>
      <c r="G95" s="217">
        <v>264</v>
      </c>
      <c r="H95" s="352">
        <v>6845</v>
      </c>
      <c r="I95" s="346">
        <f t="shared" si="6"/>
        <v>225558</v>
      </c>
      <c r="J95" s="29">
        <f t="shared" si="5"/>
        <v>977203.60771680949</v>
      </c>
      <c r="K95" s="394"/>
      <c r="L95" s="395"/>
      <c r="M95" s="52"/>
      <c r="N95" s="52"/>
      <c r="O95" s="52"/>
      <c r="P95" s="52"/>
    </row>
    <row r="96" spans="1:16" ht="15.75">
      <c r="A96" s="358">
        <v>91</v>
      </c>
      <c r="B96" s="44" t="s">
        <v>93</v>
      </c>
      <c r="C96" s="373">
        <f>IIN_ienemumi!D102</f>
        <v>713392.39378599275</v>
      </c>
      <c r="D96" s="373">
        <f>IIN_ienemumi!F102</f>
        <v>27182.637527687835</v>
      </c>
      <c r="E96" s="213">
        <v>135913</v>
      </c>
      <c r="F96" s="217">
        <v>2311</v>
      </c>
      <c r="G96" s="217">
        <v>13</v>
      </c>
      <c r="H96" s="352">
        <v>2849</v>
      </c>
      <c r="I96" s="346">
        <f t="shared" si="6"/>
        <v>141086</v>
      </c>
      <c r="J96" s="29">
        <f t="shared" si="5"/>
        <v>881661.03131368058</v>
      </c>
      <c r="K96" s="394"/>
      <c r="L96" s="395"/>
      <c r="M96" s="52"/>
      <c r="N96" s="52"/>
      <c r="O96" s="52"/>
      <c r="P96" s="52"/>
    </row>
    <row r="97" spans="1:16" ht="15.75">
      <c r="A97" s="358">
        <v>92</v>
      </c>
      <c r="B97" s="44" t="s">
        <v>94</v>
      </c>
      <c r="C97" s="373">
        <f>IIN_ienemumi!D103</f>
        <v>1563790.0587275643</v>
      </c>
      <c r="D97" s="373">
        <f>IIN_ienemumi!F103</f>
        <v>59585.634366245853</v>
      </c>
      <c r="E97" s="213">
        <v>526469</v>
      </c>
      <c r="F97" s="217">
        <v>5841</v>
      </c>
      <c r="G97" s="217">
        <v>4207</v>
      </c>
      <c r="H97" s="352">
        <v>9851</v>
      </c>
      <c r="I97" s="346">
        <f t="shared" si="6"/>
        <v>546368</v>
      </c>
      <c r="J97" s="29">
        <f t="shared" si="5"/>
        <v>2169743.6930938102</v>
      </c>
      <c r="K97" s="394"/>
      <c r="L97" s="395"/>
      <c r="M97" s="52"/>
      <c r="N97" s="52"/>
      <c r="O97" s="52"/>
      <c r="P97" s="52"/>
    </row>
    <row r="98" spans="1:16" ht="15.75">
      <c r="A98" s="358">
        <v>93</v>
      </c>
      <c r="B98" s="44" t="s">
        <v>95</v>
      </c>
      <c r="C98" s="373">
        <f>IIN_ienemumi!D104</f>
        <v>2321817.9867014438</v>
      </c>
      <c r="D98" s="373">
        <f>IIN_ienemumi!F104</f>
        <v>88469.035116604136</v>
      </c>
      <c r="E98" s="213">
        <v>159394</v>
      </c>
      <c r="F98" s="217">
        <v>15887</v>
      </c>
      <c r="G98" s="217">
        <v>4781</v>
      </c>
      <c r="H98" s="352">
        <v>13182</v>
      </c>
      <c r="I98" s="346">
        <f t="shared" si="6"/>
        <v>193244</v>
      </c>
      <c r="J98" s="29">
        <f t="shared" si="5"/>
        <v>2603531.0218180479</v>
      </c>
      <c r="K98" s="394"/>
      <c r="L98" s="395"/>
      <c r="M98" s="52"/>
      <c r="N98" s="52"/>
      <c r="O98" s="52"/>
      <c r="P98" s="52"/>
    </row>
    <row r="99" spans="1:16" ht="15.75">
      <c r="A99" s="358">
        <v>94</v>
      </c>
      <c r="B99" s="44" t="s">
        <v>96</v>
      </c>
      <c r="C99" s="373">
        <f>IIN_ienemumi!D105</f>
        <v>4087141.5700402753</v>
      </c>
      <c r="D99" s="373">
        <f>IIN_ienemumi!F105</f>
        <v>155733.77119027419</v>
      </c>
      <c r="E99" s="213">
        <v>378910</v>
      </c>
      <c r="F99" s="217">
        <v>80538</v>
      </c>
      <c r="G99" s="217">
        <v>5944</v>
      </c>
      <c r="H99" s="352">
        <v>40138</v>
      </c>
      <c r="I99" s="346">
        <f t="shared" si="6"/>
        <v>505530</v>
      </c>
      <c r="J99" s="29">
        <f t="shared" si="5"/>
        <v>4748405.3412305498</v>
      </c>
      <c r="K99" s="394"/>
      <c r="L99" s="395"/>
      <c r="M99" s="52"/>
      <c r="N99" s="52"/>
      <c r="O99" s="52"/>
      <c r="P99" s="52"/>
    </row>
    <row r="100" spans="1:16" ht="15.75">
      <c r="A100" s="358">
        <v>95</v>
      </c>
      <c r="B100" s="44" t="s">
        <v>97</v>
      </c>
      <c r="C100" s="373">
        <f>IIN_ienemumi!D106</f>
        <v>1772457.1189974574</v>
      </c>
      <c r="D100" s="373">
        <f>IIN_ienemumi!F106</f>
        <v>67536.547654208742</v>
      </c>
      <c r="E100" s="213">
        <v>130430</v>
      </c>
      <c r="F100" s="217">
        <v>21263</v>
      </c>
      <c r="G100" s="217">
        <v>777</v>
      </c>
      <c r="H100" s="352">
        <v>7755</v>
      </c>
      <c r="I100" s="346">
        <f t="shared" si="6"/>
        <v>160225</v>
      </c>
      <c r="J100" s="29">
        <f t="shared" si="5"/>
        <v>2000218.6666516662</v>
      </c>
      <c r="K100" s="394"/>
      <c r="L100" s="395"/>
      <c r="M100" s="52"/>
      <c r="N100" s="52"/>
      <c r="O100" s="52"/>
      <c r="P100" s="52"/>
    </row>
    <row r="101" spans="1:16" ht="15.75">
      <c r="A101" s="358">
        <v>96</v>
      </c>
      <c r="B101" s="44" t="s">
        <v>98</v>
      </c>
      <c r="C101" s="373">
        <f>IIN_ienemumi!D107</f>
        <v>17060054.67944989</v>
      </c>
      <c r="D101" s="373">
        <f>IIN_ienemumi!F107</f>
        <v>650045.17372683878</v>
      </c>
      <c r="E101" s="213">
        <v>730854</v>
      </c>
      <c r="F101" s="217">
        <v>460559</v>
      </c>
      <c r="G101" s="217">
        <v>20230</v>
      </c>
      <c r="H101" s="352">
        <v>271358</v>
      </c>
      <c r="I101" s="346">
        <f t="shared" si="6"/>
        <v>1483001</v>
      </c>
      <c r="J101" s="29">
        <f t="shared" si="5"/>
        <v>19193100.853176728</v>
      </c>
      <c r="K101" s="394"/>
      <c r="L101" s="395"/>
      <c r="M101" s="52"/>
      <c r="N101" s="52"/>
      <c r="O101" s="52"/>
      <c r="P101" s="52"/>
    </row>
    <row r="102" spans="1:16" ht="15.75">
      <c r="A102" s="358">
        <v>97</v>
      </c>
      <c r="B102" s="44" t="s">
        <v>99</v>
      </c>
      <c r="C102" s="373">
        <f>IIN_ienemumi!D108</f>
        <v>12917843.540335054</v>
      </c>
      <c r="D102" s="373">
        <f>IIN_ienemumi!F108</f>
        <v>492213.0676678461</v>
      </c>
      <c r="E102" s="213">
        <v>1183861</v>
      </c>
      <c r="F102" s="217">
        <v>231915</v>
      </c>
      <c r="G102" s="217">
        <v>30241</v>
      </c>
      <c r="H102" s="352">
        <v>97196</v>
      </c>
      <c r="I102" s="346">
        <f t="shared" si="6"/>
        <v>1543213</v>
      </c>
      <c r="J102" s="29">
        <f t="shared" si="5"/>
        <v>14953269.608002899</v>
      </c>
      <c r="K102" s="394"/>
      <c r="L102" s="395"/>
      <c r="M102" s="52"/>
      <c r="N102" s="52"/>
      <c r="O102" s="52"/>
      <c r="P102" s="52"/>
    </row>
    <row r="103" spans="1:16" ht="15.75">
      <c r="A103" s="358">
        <v>98</v>
      </c>
      <c r="B103" s="44" t="s">
        <v>100</v>
      </c>
      <c r="C103" s="373">
        <f>IIN_ienemumi!D109</f>
        <v>4761396.953571883</v>
      </c>
      <c r="D103" s="373">
        <f>IIN_ienemumi!F109</f>
        <v>181425.15765763537</v>
      </c>
      <c r="E103" s="213">
        <v>770214</v>
      </c>
      <c r="F103" s="217">
        <v>133003</v>
      </c>
      <c r="G103" s="217">
        <v>15445</v>
      </c>
      <c r="H103" s="352">
        <v>160701</v>
      </c>
      <c r="I103" s="346">
        <f t="shared" si="6"/>
        <v>1079363</v>
      </c>
      <c r="J103" s="29">
        <f t="shared" si="5"/>
        <v>6022185.1112295184</v>
      </c>
      <c r="K103" s="394"/>
      <c r="L103" s="395"/>
      <c r="M103" s="52"/>
      <c r="N103" s="52"/>
      <c r="O103" s="52"/>
      <c r="P103" s="52"/>
    </row>
    <row r="104" spans="1:16" ht="15.75">
      <c r="A104" s="358">
        <v>99</v>
      </c>
      <c r="B104" s="44" t="s">
        <v>101</v>
      </c>
      <c r="C104" s="373">
        <f>IIN_ienemumi!D110</f>
        <v>1534522.9651126254</v>
      </c>
      <c r="D104" s="373">
        <f>IIN_ienemumi!F110</f>
        <v>58470.46015896037</v>
      </c>
      <c r="E104" s="213">
        <v>179944</v>
      </c>
      <c r="F104" s="217">
        <v>9331</v>
      </c>
      <c r="G104" s="217">
        <v>18639</v>
      </c>
      <c r="H104" s="352">
        <v>17601</v>
      </c>
      <c r="I104" s="346">
        <f t="shared" si="6"/>
        <v>225515</v>
      </c>
      <c r="J104" s="29">
        <f t="shared" si="5"/>
        <v>1818508.4252715858</v>
      </c>
      <c r="K104" s="394"/>
      <c r="L104" s="395"/>
      <c r="M104" s="52"/>
      <c r="N104" s="52"/>
      <c r="O104" s="52"/>
      <c r="P104" s="52"/>
    </row>
    <row r="105" spans="1:16" ht="15.75">
      <c r="A105" s="358">
        <v>100</v>
      </c>
      <c r="B105" s="44" t="s">
        <v>102</v>
      </c>
      <c r="C105" s="373">
        <f>IIN_ienemumi!D111</f>
        <v>13510523.344663877</v>
      </c>
      <c r="D105" s="373">
        <f>IIN_ienemumi!F111</f>
        <v>514796.15157984564</v>
      </c>
      <c r="E105" s="213">
        <v>757997</v>
      </c>
      <c r="F105" s="217">
        <v>315077</v>
      </c>
      <c r="G105" s="217">
        <v>9702</v>
      </c>
      <c r="H105" s="352">
        <v>181478</v>
      </c>
      <c r="I105" s="346">
        <f t="shared" si="6"/>
        <v>1264254</v>
      </c>
      <c r="J105" s="29">
        <f t="shared" si="5"/>
        <v>15289573.496243723</v>
      </c>
      <c r="K105" s="394"/>
      <c r="L105" s="395"/>
      <c r="M105" s="52"/>
      <c r="N105" s="52"/>
      <c r="O105" s="52"/>
      <c r="P105" s="52"/>
    </row>
    <row r="106" spans="1:16" ht="15.75">
      <c r="A106" s="358">
        <v>101</v>
      </c>
      <c r="B106" s="44" t="s">
        <v>103</v>
      </c>
      <c r="C106" s="373">
        <f>IIN_ienemumi!D112</f>
        <v>2138308.0695257233</v>
      </c>
      <c r="D106" s="373">
        <f>IIN_ienemumi!F112</f>
        <v>81476.693167385034</v>
      </c>
      <c r="E106" s="213">
        <v>107850</v>
      </c>
      <c r="F106" s="217">
        <v>7162</v>
      </c>
      <c r="G106" s="217">
        <v>12442</v>
      </c>
      <c r="H106" s="352">
        <v>15044</v>
      </c>
      <c r="I106" s="346">
        <f t="shared" si="6"/>
        <v>142498</v>
      </c>
      <c r="J106" s="29">
        <f t="shared" si="5"/>
        <v>2362282.7626931085</v>
      </c>
      <c r="K106" s="394"/>
      <c r="L106" s="395"/>
      <c r="M106" s="52"/>
      <c r="N106" s="52"/>
      <c r="O106" s="52"/>
      <c r="P106" s="52"/>
    </row>
    <row r="107" spans="1:16" ht="15.75">
      <c r="A107" s="358">
        <v>102</v>
      </c>
      <c r="B107" s="44" t="s">
        <v>104</v>
      </c>
      <c r="C107" s="373">
        <f>IIN_ienemumi!D113</f>
        <v>1834323.8286369762</v>
      </c>
      <c r="D107" s="373">
        <f>IIN_ienemumi!F113</f>
        <v>69893.876324671466</v>
      </c>
      <c r="E107" s="213">
        <v>261739</v>
      </c>
      <c r="F107" s="217">
        <v>20412</v>
      </c>
      <c r="G107" s="217">
        <v>12912</v>
      </c>
      <c r="H107" s="352">
        <v>10378</v>
      </c>
      <c r="I107" s="346">
        <f t="shared" si="6"/>
        <v>305441</v>
      </c>
      <c r="J107" s="29">
        <f t="shared" si="5"/>
        <v>2209658.7049616477</v>
      </c>
      <c r="K107" s="394"/>
      <c r="L107" s="395"/>
      <c r="M107" s="52"/>
      <c r="N107" s="52"/>
      <c r="O107" s="52"/>
      <c r="P107" s="52"/>
    </row>
    <row r="108" spans="1:16" ht="15.75">
      <c r="A108" s="358">
        <v>103</v>
      </c>
      <c r="B108" s="44" t="s">
        <v>105</v>
      </c>
      <c r="C108" s="373">
        <f>IIN_ienemumi!D114</f>
        <v>7055885.6067844257</v>
      </c>
      <c r="D108" s="373">
        <f>IIN_ienemumi!F114</f>
        <v>268852.85371235292</v>
      </c>
      <c r="E108" s="213">
        <v>449398</v>
      </c>
      <c r="F108" s="217">
        <v>90116</v>
      </c>
      <c r="G108" s="217">
        <v>40233</v>
      </c>
      <c r="H108" s="352">
        <v>50638</v>
      </c>
      <c r="I108" s="346">
        <f t="shared" si="6"/>
        <v>630385</v>
      </c>
      <c r="J108" s="29">
        <f t="shared" si="5"/>
        <v>7955123.4604967786</v>
      </c>
      <c r="K108" s="394"/>
      <c r="L108" s="395"/>
      <c r="M108" s="52"/>
      <c r="N108" s="52"/>
      <c r="O108" s="52"/>
      <c r="P108" s="52"/>
    </row>
    <row r="109" spans="1:16" ht="15.75">
      <c r="A109" s="358">
        <v>104</v>
      </c>
      <c r="B109" s="44" t="s">
        <v>106</v>
      </c>
      <c r="C109" s="373">
        <f>IIN_ienemumi!D115</f>
        <v>9466105.9356574304</v>
      </c>
      <c r="D109" s="373">
        <f>IIN_ienemumi!F115</f>
        <v>360690.31389877788</v>
      </c>
      <c r="E109" s="213">
        <v>621047</v>
      </c>
      <c r="F109" s="217">
        <v>420940</v>
      </c>
      <c r="G109" s="217">
        <v>16679</v>
      </c>
      <c r="H109" s="352">
        <v>179598</v>
      </c>
      <c r="I109" s="346">
        <f t="shared" si="6"/>
        <v>1238264</v>
      </c>
      <c r="J109" s="29">
        <f t="shared" si="5"/>
        <v>11065060.249556208</v>
      </c>
      <c r="K109" s="394"/>
      <c r="L109" s="395"/>
      <c r="M109" s="52"/>
      <c r="N109" s="52"/>
      <c r="O109" s="52"/>
      <c r="P109" s="52"/>
    </row>
    <row r="110" spans="1:16" ht="15.75">
      <c r="A110" s="358">
        <v>105</v>
      </c>
      <c r="B110" s="44" t="s">
        <v>107</v>
      </c>
      <c r="C110" s="373">
        <f>IIN_ienemumi!D116</f>
        <v>1492648.0953569808</v>
      </c>
      <c r="D110" s="373">
        <f>IIN_ienemumi!F116</f>
        <v>56874.887489554698</v>
      </c>
      <c r="E110" s="213">
        <v>121512</v>
      </c>
      <c r="F110" s="217">
        <v>10393</v>
      </c>
      <c r="G110" s="217">
        <v>60</v>
      </c>
      <c r="H110" s="352">
        <v>8026</v>
      </c>
      <c r="I110" s="346">
        <f t="shared" si="6"/>
        <v>139991</v>
      </c>
      <c r="J110" s="29">
        <f t="shared" si="5"/>
        <v>1689513.9828465355</v>
      </c>
      <c r="K110" s="394"/>
      <c r="L110" s="395"/>
      <c r="M110" s="52"/>
      <c r="N110" s="52"/>
      <c r="O110" s="52"/>
      <c r="P110" s="52"/>
    </row>
    <row r="111" spans="1:16" ht="15.75">
      <c r="A111" s="358">
        <v>106</v>
      </c>
      <c r="B111" s="44" t="s">
        <v>108</v>
      </c>
      <c r="C111" s="373">
        <f>IIN_ienemumi!D117</f>
        <v>14113201.224130604</v>
      </c>
      <c r="D111" s="373">
        <f>IIN_ienemumi!F117</f>
        <v>537760.19561255246</v>
      </c>
      <c r="E111" s="213">
        <v>1186268</v>
      </c>
      <c r="F111" s="217">
        <v>245662</v>
      </c>
      <c r="G111" s="217">
        <v>15601</v>
      </c>
      <c r="H111" s="352">
        <v>104222</v>
      </c>
      <c r="I111" s="346">
        <f t="shared" si="6"/>
        <v>1551753</v>
      </c>
      <c r="J111" s="29">
        <f t="shared" si="5"/>
        <v>16202714.419743156</v>
      </c>
      <c r="K111" s="394"/>
      <c r="L111" s="395"/>
      <c r="M111" s="52"/>
      <c r="N111" s="52"/>
      <c r="O111" s="52"/>
      <c r="P111" s="52"/>
    </row>
    <row r="112" spans="1:16" ht="15.75">
      <c r="A112" s="358">
        <v>107</v>
      </c>
      <c r="B112" s="44" t="s">
        <v>109</v>
      </c>
      <c r="C112" s="373">
        <f>IIN_ienemumi!D118</f>
        <v>1820253.0393809264</v>
      </c>
      <c r="D112" s="373">
        <f>IIN_ienemumi!F118</f>
        <v>69357.73216697188</v>
      </c>
      <c r="E112" s="213">
        <v>489462</v>
      </c>
      <c r="F112" s="217">
        <v>10127</v>
      </c>
      <c r="G112" s="217">
        <v>506</v>
      </c>
      <c r="H112" s="352">
        <v>8098</v>
      </c>
      <c r="I112" s="346">
        <f t="shared" si="6"/>
        <v>508193</v>
      </c>
      <c r="J112" s="29">
        <f t="shared" si="5"/>
        <v>2397803.7715478982</v>
      </c>
      <c r="K112" s="394"/>
      <c r="L112" s="395"/>
      <c r="M112" s="52"/>
      <c r="N112" s="52"/>
      <c r="O112" s="52"/>
      <c r="P112" s="52"/>
    </row>
    <row r="113" spans="1:16" ht="15.75">
      <c r="A113" s="358">
        <v>108</v>
      </c>
      <c r="B113" s="44" t="s">
        <v>110</v>
      </c>
      <c r="C113" s="373">
        <f>IIN_ienemumi!D119</f>
        <v>16147512.701725092</v>
      </c>
      <c r="D113" s="373">
        <f>IIN_ienemumi!F119</f>
        <v>615274.27060906065</v>
      </c>
      <c r="E113" s="213">
        <v>1265253</v>
      </c>
      <c r="F113" s="217">
        <v>337594</v>
      </c>
      <c r="G113" s="217">
        <v>27778</v>
      </c>
      <c r="H113" s="352">
        <v>152060</v>
      </c>
      <c r="I113" s="346">
        <f t="shared" si="6"/>
        <v>1782685</v>
      </c>
      <c r="J113" s="29">
        <f t="shared" si="5"/>
        <v>18545471.972334154</v>
      </c>
      <c r="K113" s="394"/>
      <c r="L113" s="395"/>
      <c r="M113" s="52"/>
      <c r="N113" s="52"/>
      <c r="O113" s="52"/>
      <c r="P113" s="52"/>
    </row>
    <row r="114" spans="1:16" ht="15.75">
      <c r="A114" s="358">
        <v>109</v>
      </c>
      <c r="B114" s="44" t="s">
        <v>111</v>
      </c>
      <c r="C114" s="373">
        <f>IIN_ienemumi!D120</f>
        <v>1050707.2969983073</v>
      </c>
      <c r="D114" s="373">
        <f>IIN_ienemumi!F120</f>
        <v>40035.46414397224</v>
      </c>
      <c r="E114" s="213">
        <v>141389</v>
      </c>
      <c r="F114" s="217">
        <v>3247</v>
      </c>
      <c r="G114" s="217">
        <v>0</v>
      </c>
      <c r="H114" s="352">
        <v>4498</v>
      </c>
      <c r="I114" s="346">
        <f t="shared" si="6"/>
        <v>149134</v>
      </c>
      <c r="J114" s="29">
        <f t="shared" si="5"/>
        <v>1239876.7611422795</v>
      </c>
      <c r="K114" s="394"/>
      <c r="L114" s="395"/>
      <c r="M114" s="52"/>
      <c r="N114" s="52"/>
      <c r="O114" s="52"/>
      <c r="P114" s="52"/>
    </row>
    <row r="115" spans="1:16" ht="15.75">
      <c r="A115" s="358">
        <v>110</v>
      </c>
      <c r="B115" s="44" t="s">
        <v>112</v>
      </c>
      <c r="C115" s="373">
        <f>IIN_ienemumi!D121</f>
        <v>3951410.320544641</v>
      </c>
      <c r="D115" s="373">
        <f>IIN_ienemumi!F121</f>
        <v>150561.95636808418</v>
      </c>
      <c r="E115" s="213">
        <v>302129</v>
      </c>
      <c r="F115" s="217">
        <v>58118</v>
      </c>
      <c r="G115" s="217">
        <v>126</v>
      </c>
      <c r="H115" s="352">
        <v>30013</v>
      </c>
      <c r="I115" s="346">
        <f t="shared" si="6"/>
        <v>390386</v>
      </c>
      <c r="J115" s="29">
        <f t="shared" si="5"/>
        <v>4492358.2769127246</v>
      </c>
      <c r="K115" s="394"/>
      <c r="L115" s="395"/>
      <c r="M115" s="52"/>
      <c r="N115" s="52"/>
      <c r="O115" s="52"/>
      <c r="P115" s="52"/>
    </row>
    <row r="116" spans="1:16" ht="15.75">
      <c r="A116" s="358">
        <v>111</v>
      </c>
      <c r="B116" s="44" t="s">
        <v>113</v>
      </c>
      <c r="C116" s="373">
        <f>IIN_ienemumi!D122</f>
        <v>1201045.7881284778</v>
      </c>
      <c r="D116" s="373">
        <f>IIN_ienemumi!F122</f>
        <v>45763.86375468754</v>
      </c>
      <c r="E116" s="213">
        <v>140233</v>
      </c>
      <c r="F116" s="217">
        <v>9682</v>
      </c>
      <c r="G116" s="217">
        <v>30</v>
      </c>
      <c r="H116" s="352">
        <v>7270</v>
      </c>
      <c r="I116" s="346">
        <f t="shared" si="6"/>
        <v>157215</v>
      </c>
      <c r="J116" s="29">
        <f t="shared" si="5"/>
        <v>1404024.6518831654</v>
      </c>
      <c r="K116" s="394"/>
      <c r="L116" s="395"/>
      <c r="M116" s="52"/>
      <c r="N116" s="52"/>
      <c r="O116" s="52"/>
      <c r="P116" s="52"/>
    </row>
    <row r="117" spans="1:16" ht="15.75">
      <c r="A117" s="358">
        <v>112</v>
      </c>
      <c r="B117" s="44" t="s">
        <v>114</v>
      </c>
      <c r="C117" s="373">
        <f>IIN_ienemumi!D123</f>
        <v>593738.12526609923</v>
      </c>
      <c r="D117" s="373">
        <f>IIN_ienemumi!F123</f>
        <v>22623.409481316769</v>
      </c>
      <c r="E117" s="213">
        <v>119037</v>
      </c>
      <c r="F117" s="217">
        <v>1592</v>
      </c>
      <c r="G117" s="217">
        <v>18183</v>
      </c>
      <c r="H117" s="352">
        <v>3037</v>
      </c>
      <c r="I117" s="346">
        <f t="shared" si="6"/>
        <v>141849</v>
      </c>
      <c r="J117" s="29">
        <f t="shared" si="5"/>
        <v>758210.53474741604</v>
      </c>
      <c r="K117" s="394"/>
      <c r="L117" s="395"/>
      <c r="M117" s="52"/>
      <c r="N117" s="52"/>
      <c r="O117" s="52"/>
      <c r="P117" s="52"/>
    </row>
    <row r="118" spans="1:16" ht="15.75">
      <c r="A118" s="358">
        <v>113</v>
      </c>
      <c r="B118" s="44" t="s">
        <v>115</v>
      </c>
      <c r="C118" s="373">
        <f>IIN_ienemumi!D124</f>
        <v>1740707.2161221569</v>
      </c>
      <c r="D118" s="373">
        <f>IIN_ienemumi!F124</f>
        <v>66326.770105532647</v>
      </c>
      <c r="E118" s="213">
        <v>183634</v>
      </c>
      <c r="F118" s="217">
        <v>13258</v>
      </c>
      <c r="G118" s="217">
        <v>166</v>
      </c>
      <c r="H118" s="352">
        <v>11210</v>
      </c>
      <c r="I118" s="346">
        <f t="shared" si="6"/>
        <v>208268</v>
      </c>
      <c r="J118" s="29">
        <f t="shared" si="5"/>
        <v>2015301.9862276895</v>
      </c>
      <c r="K118" s="394"/>
      <c r="L118" s="395"/>
      <c r="M118" s="52"/>
      <c r="N118" s="52"/>
      <c r="O118" s="52"/>
      <c r="P118" s="52"/>
    </row>
    <row r="119" spans="1:16" ht="15.75">
      <c r="A119" s="358">
        <v>114</v>
      </c>
      <c r="B119" s="44" t="s">
        <v>116</v>
      </c>
      <c r="C119" s="373">
        <f>IIN_ienemumi!D125</f>
        <v>4221730.7232382838</v>
      </c>
      <c r="D119" s="373">
        <f>IIN_ienemumi!F125</f>
        <v>160862.06832156851</v>
      </c>
      <c r="E119" s="213">
        <v>467416</v>
      </c>
      <c r="F119" s="217">
        <v>25747</v>
      </c>
      <c r="G119" s="217">
        <v>3382</v>
      </c>
      <c r="H119" s="352">
        <v>21376</v>
      </c>
      <c r="I119" s="346">
        <f t="shared" si="6"/>
        <v>517921</v>
      </c>
      <c r="J119" s="29">
        <f t="shared" si="5"/>
        <v>4900513.7915598527</v>
      </c>
      <c r="K119" s="394"/>
      <c r="L119" s="395"/>
      <c r="M119" s="52"/>
      <c r="N119" s="52"/>
      <c r="O119" s="52"/>
      <c r="P119" s="52"/>
    </row>
    <row r="120" spans="1:16" ht="15.75">
      <c r="A120" s="358">
        <v>115</v>
      </c>
      <c r="B120" s="44" t="s">
        <v>117</v>
      </c>
      <c r="C120" s="373">
        <f>IIN_ienemumi!D126</f>
        <v>5964876.0712726321</v>
      </c>
      <c r="D120" s="373">
        <f>IIN_ienemumi!F126</f>
        <v>227281.73941201647</v>
      </c>
      <c r="E120" s="213">
        <v>916787</v>
      </c>
      <c r="F120" s="217">
        <v>77460</v>
      </c>
      <c r="G120" s="217">
        <v>21078</v>
      </c>
      <c r="H120" s="352">
        <v>41466</v>
      </c>
      <c r="I120" s="346">
        <f t="shared" si="6"/>
        <v>1056791</v>
      </c>
      <c r="J120" s="29">
        <f t="shared" si="5"/>
        <v>7248948.8106846483</v>
      </c>
      <c r="K120" s="394"/>
      <c r="L120" s="395"/>
      <c r="M120" s="52"/>
      <c r="N120" s="52"/>
      <c r="O120" s="52"/>
      <c r="P120" s="52"/>
    </row>
    <row r="121" spans="1:16" ht="15.75">
      <c r="A121" s="358">
        <v>116</v>
      </c>
      <c r="B121" s="44" t="s">
        <v>118</v>
      </c>
      <c r="C121" s="373">
        <f>IIN_ienemumi!D127</f>
        <v>1707007.5317804418</v>
      </c>
      <c r="D121" s="373">
        <f>IIN_ienemumi!F127</f>
        <v>65042.699358160571</v>
      </c>
      <c r="E121" s="213">
        <v>185226</v>
      </c>
      <c r="F121" s="217">
        <v>6065</v>
      </c>
      <c r="G121" s="217">
        <v>2738</v>
      </c>
      <c r="H121" s="352">
        <v>7513</v>
      </c>
      <c r="I121" s="346">
        <f t="shared" si="6"/>
        <v>201542</v>
      </c>
      <c r="J121" s="29">
        <f t="shared" si="5"/>
        <v>1973592.2311386024</v>
      </c>
      <c r="K121" s="394"/>
      <c r="L121" s="395"/>
      <c r="M121" s="52"/>
      <c r="N121" s="52"/>
      <c r="O121" s="52"/>
      <c r="P121" s="52"/>
    </row>
    <row r="122" spans="1:16" ht="15.75">
      <c r="A122" s="358">
        <v>117</v>
      </c>
      <c r="B122" s="44" t="s">
        <v>119</v>
      </c>
      <c r="C122" s="373">
        <f>IIN_ienemumi!D128</f>
        <v>1857123.3742209889</v>
      </c>
      <c r="D122" s="373">
        <f>IIN_ienemumi!F128</f>
        <v>70762.615308720866</v>
      </c>
      <c r="E122" s="213">
        <v>198689</v>
      </c>
      <c r="F122" s="217">
        <v>4517</v>
      </c>
      <c r="G122" s="217">
        <v>274</v>
      </c>
      <c r="H122" s="352">
        <v>7490</v>
      </c>
      <c r="I122" s="346">
        <f t="shared" si="6"/>
        <v>210970</v>
      </c>
      <c r="J122" s="29">
        <f t="shared" si="5"/>
        <v>2138855.9895297098</v>
      </c>
      <c r="K122" s="394"/>
      <c r="L122" s="395"/>
      <c r="M122" s="52"/>
      <c r="N122" s="52"/>
      <c r="O122" s="52"/>
      <c r="P122" s="52"/>
    </row>
    <row r="123" spans="1:16" ht="15.75">
      <c r="A123" s="358">
        <v>118</v>
      </c>
      <c r="B123" s="44" t="s">
        <v>120</v>
      </c>
      <c r="C123" s="373">
        <f>IIN_ienemumi!D129</f>
        <v>2076633.8396599952</v>
      </c>
      <c r="D123" s="373">
        <f>IIN_ienemumi!F129</f>
        <v>79126.698620425654</v>
      </c>
      <c r="E123" s="213">
        <v>174642</v>
      </c>
      <c r="F123" s="217">
        <v>21847</v>
      </c>
      <c r="G123" s="217">
        <v>14</v>
      </c>
      <c r="H123" s="352">
        <v>10871</v>
      </c>
      <c r="I123" s="346">
        <f t="shared" si="6"/>
        <v>207374</v>
      </c>
      <c r="J123" s="29">
        <f t="shared" si="5"/>
        <v>2363134.5382804209</v>
      </c>
      <c r="K123" s="394"/>
      <c r="L123" s="395"/>
      <c r="M123" s="52"/>
      <c r="N123" s="52"/>
      <c r="O123" s="52"/>
      <c r="P123" s="52"/>
    </row>
    <row r="124" spans="1:16" ht="15.75">
      <c r="A124" s="361">
        <v>119</v>
      </c>
      <c r="B124" s="46" t="s">
        <v>121</v>
      </c>
      <c r="C124" s="374">
        <f>IIN_ienemumi!D130</f>
        <v>860745.2925858082</v>
      </c>
      <c r="D124" s="374">
        <f>IIN_ienemumi!F130</f>
        <v>32797.276079512689</v>
      </c>
      <c r="E124" s="375">
        <v>95917</v>
      </c>
      <c r="F124" s="218">
        <v>5726</v>
      </c>
      <c r="G124" s="218">
        <v>1376</v>
      </c>
      <c r="H124" s="353">
        <v>5370</v>
      </c>
      <c r="I124" s="346">
        <f t="shared" si="6"/>
        <v>108389</v>
      </c>
      <c r="J124" s="29">
        <f t="shared" si="5"/>
        <v>1001931.5686653209</v>
      </c>
      <c r="K124" s="394"/>
      <c r="L124" s="395"/>
      <c r="M124" s="52"/>
      <c r="N124" s="52"/>
      <c r="O124" s="52"/>
      <c r="P124" s="52"/>
    </row>
    <row r="125" spans="1:16" ht="15.75">
      <c r="A125" s="495" t="s">
        <v>122</v>
      </c>
      <c r="B125" s="495" t="s">
        <v>122</v>
      </c>
      <c r="C125" s="75">
        <f t="shared" ref="C125:J125" si="7">SUM(C15:C124)</f>
        <v>554006337.55258524</v>
      </c>
      <c r="D125" s="75">
        <f t="shared" si="7"/>
        <v>21109495.409410518</v>
      </c>
      <c r="E125" s="345">
        <f t="shared" si="7"/>
        <v>47916088</v>
      </c>
      <c r="F125" s="345">
        <f t="shared" si="7"/>
        <v>9961284</v>
      </c>
      <c r="G125" s="345">
        <f t="shared" si="7"/>
        <v>1380227</v>
      </c>
      <c r="H125" s="345">
        <f t="shared" si="7"/>
        <v>6013737</v>
      </c>
      <c r="I125" s="212">
        <f t="shared" si="7"/>
        <v>65271336</v>
      </c>
      <c r="J125" s="75">
        <f t="shared" si="7"/>
        <v>640387168.96199501</v>
      </c>
      <c r="K125" s="394"/>
      <c r="M125" s="52"/>
      <c r="N125" s="52"/>
      <c r="O125" s="52"/>
      <c r="P125" s="52"/>
    </row>
    <row r="126" spans="1:16" ht="15.75">
      <c r="E126" s="219"/>
      <c r="F126" s="219"/>
      <c r="G126" s="219"/>
      <c r="H126" s="219"/>
      <c r="I126" s="219"/>
    </row>
  </sheetData>
  <sheetProtection formatCells="0" formatColumns="0" formatRows="0" insertColumns="0" insertRows="0" insertHyperlinks="0" deleteColumns="0" deleteRows="0"/>
  <mergeCells count="2">
    <mergeCell ref="A14:B14"/>
    <mergeCell ref="A125:B125"/>
  </mergeCells>
  <phoneticPr fontId="9" type="noConversion"/>
  <pageMargins left="0.75" right="0.75" top="1" bottom="1" header="0" footer="0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0"/>
  <sheetViews>
    <sheetView workbookViewId="0">
      <selection activeCell="N12" sqref="N12"/>
    </sheetView>
  </sheetViews>
  <sheetFormatPr defaultRowHeight="15.75"/>
  <cols>
    <col min="1" max="1" width="8.140625" style="3" customWidth="1"/>
    <col min="2" max="2" width="24.140625" style="3" customWidth="1"/>
    <col min="3" max="3" width="27.28515625" style="3" customWidth="1"/>
    <col min="4" max="4" width="20.7109375" style="19" customWidth="1"/>
    <col min="5" max="5" width="16.140625" customWidth="1"/>
    <col min="6" max="7" width="20.7109375" customWidth="1"/>
    <col min="8" max="8" width="16" customWidth="1"/>
  </cols>
  <sheetData>
    <row r="1" spans="1:8" ht="12.75" customHeight="1"/>
    <row r="2" spans="1:8" ht="40.5" customHeight="1">
      <c r="A2" s="496" t="s">
        <v>235</v>
      </c>
      <c r="B2" s="497"/>
      <c r="C2" s="497"/>
      <c r="D2" s="497"/>
      <c r="E2" s="497"/>
      <c r="F2" s="497"/>
      <c r="G2" s="497"/>
    </row>
    <row r="3" spans="1:8" ht="12" customHeight="1">
      <c r="A3" s="11"/>
    </row>
    <row r="4" spans="1:8" ht="49.5" customHeight="1">
      <c r="A4" s="529" t="s">
        <v>247</v>
      </c>
      <c r="B4" s="530"/>
      <c r="C4" s="530"/>
      <c r="D4" s="530"/>
      <c r="E4" s="530"/>
      <c r="F4" s="530"/>
      <c r="G4" s="530"/>
    </row>
    <row r="5" spans="1:8" ht="18.75">
      <c r="A5" s="11"/>
      <c r="D5" s="55"/>
      <c r="F5" s="398"/>
      <c r="G5" s="399"/>
    </row>
    <row r="6" spans="1:8" s="19" customFormat="1" ht="18.75">
      <c r="A6" s="18"/>
      <c r="B6" s="18"/>
      <c r="C6" s="76" t="s">
        <v>139</v>
      </c>
      <c r="D6" s="77">
        <v>1709000000</v>
      </c>
      <c r="E6" s="180"/>
      <c r="H6" s="367"/>
    </row>
    <row r="7" spans="1:8" s="19" customFormat="1">
      <c r="A7" s="18"/>
      <c r="B7" s="18"/>
      <c r="C7" s="78" t="s">
        <v>140</v>
      </c>
      <c r="D7" s="79">
        <v>0.8</v>
      </c>
    </row>
    <row r="8" spans="1:8" s="19" customFormat="1">
      <c r="A8" s="18"/>
      <c r="B8" s="18"/>
      <c r="C8" s="80" t="s">
        <v>141</v>
      </c>
      <c r="D8" s="75">
        <f>D6*D7</f>
        <v>1367200000</v>
      </c>
      <c r="E8" s="362"/>
      <c r="F8" s="401" t="s">
        <v>228</v>
      </c>
      <c r="G8" s="75">
        <v>52094895.251999974</v>
      </c>
    </row>
    <row r="9" spans="1:8" s="19" customFormat="1">
      <c r="A9" s="18"/>
      <c r="B9" s="18"/>
      <c r="C9" s="18"/>
      <c r="D9" s="20"/>
      <c r="E9" s="13"/>
      <c r="F9" s="354"/>
    </row>
    <row r="10" spans="1:8" ht="63.75" customHeight="1">
      <c r="A10" s="81" t="s">
        <v>0</v>
      </c>
      <c r="B10" s="81" t="s">
        <v>1</v>
      </c>
      <c r="C10" s="81" t="s">
        <v>142</v>
      </c>
      <c r="D10" s="82" t="s">
        <v>246</v>
      </c>
      <c r="F10" s="74" t="s">
        <v>227</v>
      </c>
      <c r="G10" s="396" t="s">
        <v>229</v>
      </c>
    </row>
    <row r="11" spans="1:8" s="2" customFormat="1" ht="15" customHeight="1">
      <c r="A11" s="83"/>
      <c r="B11" s="84" t="s">
        <v>123</v>
      </c>
      <c r="C11" s="120">
        <f>SUM(C12:C130)</f>
        <v>99.999999999999986</v>
      </c>
      <c r="D11" s="85">
        <f>SUM(D12:D130)</f>
        <v>1367199999.9999993</v>
      </c>
      <c r="F11" s="85">
        <v>52094895.251999974</v>
      </c>
      <c r="G11" s="397">
        <f>SUM(G12:G130)</f>
        <v>1419294895.2519989</v>
      </c>
    </row>
    <row r="12" spans="1:8">
      <c r="A12" s="86">
        <v>1</v>
      </c>
      <c r="B12" s="117" t="s">
        <v>2</v>
      </c>
      <c r="C12" s="118">
        <f>IIN_SK_koeficienti!I10</f>
        <v>2.8931483345017828</v>
      </c>
      <c r="D12" s="87">
        <f>$D$8*C12/100</f>
        <v>39555124.029308379</v>
      </c>
      <c r="F12" s="368">
        <f>$G$8*C12/100</f>
        <v>1507182.5943436855</v>
      </c>
      <c r="G12" s="87">
        <f>D12+F12</f>
        <v>41062306.623652063</v>
      </c>
    </row>
    <row r="13" spans="1:8">
      <c r="A13" s="4">
        <v>2</v>
      </c>
      <c r="B13" s="5" t="s">
        <v>3</v>
      </c>
      <c r="C13" s="21">
        <f>IIN_SK_koeficienti!I11</f>
        <v>0.83832882913817375</v>
      </c>
      <c r="D13" s="22">
        <f t="shared" ref="D13:D76" si="0">$D$8*C13/100</f>
        <v>11461631.751977112</v>
      </c>
      <c r="E13" s="53"/>
      <c r="F13" s="369">
        <f t="shared" ref="F13:F76" si="1">$G$8*C13/100</f>
        <v>436726.52540684945</v>
      </c>
      <c r="G13" s="22">
        <f t="shared" ref="G13:G76" si="2">D13+F13</f>
        <v>11898358.277383961</v>
      </c>
    </row>
    <row r="14" spans="1:8">
      <c r="A14" s="4">
        <v>3</v>
      </c>
      <c r="B14" s="5" t="s">
        <v>4</v>
      </c>
      <c r="C14" s="21">
        <f>IIN_SK_koeficienti!I12</f>
        <v>2.8249807257096746</v>
      </c>
      <c r="D14" s="22">
        <f t="shared" si="0"/>
        <v>38623136.481902674</v>
      </c>
      <c r="F14" s="369">
        <f t="shared" si="1"/>
        <v>1471670.7499476436</v>
      </c>
      <c r="G14" s="22">
        <f t="shared" si="2"/>
        <v>40094807.231850319</v>
      </c>
    </row>
    <row r="15" spans="1:8">
      <c r="A15" s="4">
        <v>4</v>
      </c>
      <c r="B15" s="5" t="s">
        <v>5</v>
      </c>
      <c r="C15" s="21">
        <f>IIN_SK_koeficienti!I13</f>
        <v>3.7177299751838166</v>
      </c>
      <c r="D15" s="22">
        <f t="shared" si="0"/>
        <v>50828804.220713139</v>
      </c>
      <c r="F15" s="369">
        <f t="shared" si="1"/>
        <v>1936747.536324214</v>
      </c>
      <c r="G15" s="22">
        <f t="shared" si="2"/>
        <v>52765551.757037349</v>
      </c>
    </row>
    <row r="16" spans="1:8">
      <c r="A16" s="4">
        <v>5</v>
      </c>
      <c r="B16" s="5" t="s">
        <v>6</v>
      </c>
      <c r="C16" s="21">
        <f>IIN_SK_koeficienti!I14</f>
        <v>2.8383993102475862</v>
      </c>
      <c r="D16" s="22">
        <f t="shared" si="0"/>
        <v>38806595.369704999</v>
      </c>
      <c r="F16" s="369">
        <f t="shared" si="1"/>
        <v>1478661.14750697</v>
      </c>
      <c r="G16" s="22">
        <f t="shared" si="2"/>
        <v>40285256.517211966</v>
      </c>
    </row>
    <row r="17" spans="1:7">
      <c r="A17" s="4">
        <v>6</v>
      </c>
      <c r="B17" s="5" t="s">
        <v>7</v>
      </c>
      <c r="C17" s="21">
        <f>IIN_SK_koeficienti!I15</f>
        <v>1.039349740915205</v>
      </c>
      <c r="D17" s="22">
        <f t="shared" si="0"/>
        <v>14209989.657792682</v>
      </c>
      <c r="F17" s="369">
        <f t="shared" si="1"/>
        <v>541448.15883170918</v>
      </c>
      <c r="G17" s="22">
        <f t="shared" si="2"/>
        <v>14751437.816624392</v>
      </c>
    </row>
    <row r="18" spans="1:7">
      <c r="A18" s="4">
        <v>7</v>
      </c>
      <c r="B18" s="5" t="s">
        <v>8</v>
      </c>
      <c r="C18" s="21">
        <f>IIN_SK_koeficienti!I16</f>
        <v>42.146118911899208</v>
      </c>
      <c r="D18" s="22">
        <f t="shared" si="0"/>
        <v>576221737.76348591</v>
      </c>
      <c r="F18" s="369">
        <f t="shared" si="1"/>
        <v>21955976.499937244</v>
      </c>
      <c r="G18" s="22">
        <f t="shared" si="2"/>
        <v>598177714.2634232</v>
      </c>
    </row>
    <row r="19" spans="1:7">
      <c r="A19" s="4">
        <v>8</v>
      </c>
      <c r="B19" s="5" t="s">
        <v>9</v>
      </c>
      <c r="C19" s="21">
        <f>IIN_SK_koeficienti!I17</f>
        <v>1.1957861753464571</v>
      </c>
      <c r="D19" s="22">
        <f t="shared" si="0"/>
        <v>16348788.589336762</v>
      </c>
      <c r="F19" s="369">
        <f t="shared" si="1"/>
        <v>622943.55548463354</v>
      </c>
      <c r="G19" s="22">
        <f t="shared" si="2"/>
        <v>16971732.144821394</v>
      </c>
    </row>
    <row r="20" spans="1:7">
      <c r="A20" s="4">
        <v>9</v>
      </c>
      <c r="B20" s="5" t="s">
        <v>10</v>
      </c>
      <c r="C20" s="21">
        <f>IIN_SK_koeficienti!I18</f>
        <v>1.9849220730831341</v>
      </c>
      <c r="D20" s="22">
        <f t="shared" si="0"/>
        <v>27137854.583192609</v>
      </c>
      <c r="F20" s="369">
        <f t="shared" si="1"/>
        <v>1034043.074806485</v>
      </c>
      <c r="G20" s="22">
        <f t="shared" si="2"/>
        <v>28171897.657999095</v>
      </c>
    </row>
    <row r="21" spans="1:7">
      <c r="A21" s="4">
        <v>10</v>
      </c>
      <c r="B21" s="5" t="s">
        <v>12</v>
      </c>
      <c r="C21" s="21">
        <f>IIN_SK_koeficienti!I19</f>
        <v>7.3651956067376359E-2</v>
      </c>
      <c r="D21" s="22">
        <f t="shared" si="0"/>
        <v>1006969.5433531696</v>
      </c>
      <c r="F21" s="369">
        <f t="shared" si="1"/>
        <v>38368.90936434875</v>
      </c>
      <c r="G21" s="22">
        <f t="shared" si="2"/>
        <v>1045338.4527175183</v>
      </c>
    </row>
    <row r="22" spans="1:7">
      <c r="A22" s="4">
        <v>11</v>
      </c>
      <c r="B22" s="5" t="s">
        <v>13</v>
      </c>
      <c r="C22" s="21">
        <f>IIN_SK_koeficienti!I20</f>
        <v>0.4094831865427252</v>
      </c>
      <c r="D22" s="22">
        <f t="shared" si="0"/>
        <v>5598454.1264121393</v>
      </c>
      <c r="F22" s="369">
        <f t="shared" si="1"/>
        <v>213319.83710398435</v>
      </c>
      <c r="G22" s="22">
        <f t="shared" si="2"/>
        <v>5811773.9635161236</v>
      </c>
    </row>
    <row r="23" spans="1:7">
      <c r="A23" s="4">
        <v>12</v>
      </c>
      <c r="B23" s="5" t="s">
        <v>14</v>
      </c>
      <c r="C23" s="21">
        <f>IIN_SK_koeficienti!I21</f>
        <v>0.2882186790418933</v>
      </c>
      <c r="D23" s="22">
        <f t="shared" si="0"/>
        <v>3940525.7798607652</v>
      </c>
      <c r="F23" s="369">
        <f t="shared" si="1"/>
        <v>150147.21894357231</v>
      </c>
      <c r="G23" s="22">
        <f t="shared" si="2"/>
        <v>4090672.9988043373</v>
      </c>
    </row>
    <row r="24" spans="1:7">
      <c r="A24" s="4">
        <v>13</v>
      </c>
      <c r="B24" s="5" t="s">
        <v>15</v>
      </c>
      <c r="C24" s="21">
        <f>IIN_SK_koeficienti!I22</f>
        <v>9.3415994180253203E-2</v>
      </c>
      <c r="D24" s="22">
        <f t="shared" si="0"/>
        <v>1277183.4724324218</v>
      </c>
      <c r="F24" s="369">
        <f t="shared" si="1"/>
        <v>48664.964316817299</v>
      </c>
      <c r="G24" s="22">
        <f t="shared" si="2"/>
        <v>1325848.436749239</v>
      </c>
    </row>
    <row r="25" spans="1:7">
      <c r="A25" s="4">
        <v>14</v>
      </c>
      <c r="B25" s="5" t="s">
        <v>16</v>
      </c>
      <c r="C25" s="21">
        <f>IIN_SK_koeficienti!I23</f>
        <v>0.15198669624185421</v>
      </c>
      <c r="D25" s="22">
        <f t="shared" si="0"/>
        <v>2077962.1110186309</v>
      </c>
      <c r="F25" s="369">
        <f t="shared" si="1"/>
        <v>79177.310204169335</v>
      </c>
      <c r="G25" s="22">
        <f t="shared" si="2"/>
        <v>2157139.4212228004</v>
      </c>
    </row>
    <row r="26" spans="1:7">
      <c r="A26" s="4">
        <v>15</v>
      </c>
      <c r="B26" s="5" t="s">
        <v>17</v>
      </c>
      <c r="C26" s="21">
        <f>IIN_SK_koeficienti!I24</f>
        <v>5.035781032921452E-2</v>
      </c>
      <c r="D26" s="22">
        <f t="shared" si="0"/>
        <v>688491.98282102088</v>
      </c>
      <c r="F26" s="369">
        <f t="shared" si="1"/>
        <v>26233.848542205127</v>
      </c>
      <c r="G26" s="22">
        <f t="shared" si="2"/>
        <v>714725.83136322605</v>
      </c>
    </row>
    <row r="27" spans="1:7">
      <c r="A27" s="4">
        <v>16</v>
      </c>
      <c r="B27" s="5" t="s">
        <v>18</v>
      </c>
      <c r="C27" s="21">
        <f>IIN_SK_koeficienti!I25</f>
        <v>0.51038836367332963</v>
      </c>
      <c r="D27" s="22">
        <f t="shared" si="0"/>
        <v>6978029.7081417628</v>
      </c>
      <c r="F27" s="369">
        <f t="shared" si="1"/>
        <v>265886.28343401774</v>
      </c>
      <c r="G27" s="22">
        <f t="shared" si="2"/>
        <v>7243915.9915757803</v>
      </c>
    </row>
    <row r="28" spans="1:7">
      <c r="A28" s="4">
        <v>17</v>
      </c>
      <c r="B28" s="5" t="s">
        <v>19</v>
      </c>
      <c r="C28" s="21">
        <f>IIN_SK_koeficienti!I26</f>
        <v>0.2128858002790944</v>
      </c>
      <c r="D28" s="22">
        <f t="shared" si="0"/>
        <v>2910574.6614157786</v>
      </c>
      <c r="F28" s="369">
        <f t="shared" si="1"/>
        <v>110902.63466177609</v>
      </c>
      <c r="G28" s="22">
        <f t="shared" si="2"/>
        <v>3021477.2960775546</v>
      </c>
    </row>
    <row r="29" spans="1:7">
      <c r="A29" s="4">
        <v>18</v>
      </c>
      <c r="B29" s="5" t="s">
        <v>20</v>
      </c>
      <c r="C29" s="21">
        <f>IIN_SK_koeficienti!I27</f>
        <v>0.11495042213359367</v>
      </c>
      <c r="D29" s="22">
        <f t="shared" si="0"/>
        <v>1571602.1714104926</v>
      </c>
      <c r="F29" s="369">
        <f t="shared" si="1"/>
        <v>59883.302002227421</v>
      </c>
      <c r="G29" s="22">
        <f t="shared" si="2"/>
        <v>1631485.47341272</v>
      </c>
    </row>
    <row r="30" spans="1:7">
      <c r="A30" s="4">
        <v>19</v>
      </c>
      <c r="B30" s="5" t="s">
        <v>21</v>
      </c>
      <c r="C30" s="21">
        <f>IIN_SK_koeficienti!I28</f>
        <v>0.23401557597693221</v>
      </c>
      <c r="D30" s="22">
        <f t="shared" si="0"/>
        <v>3199460.9547566171</v>
      </c>
      <c r="F30" s="369">
        <f t="shared" si="1"/>
        <v>121910.16917854725</v>
      </c>
      <c r="G30" s="22">
        <f t="shared" si="2"/>
        <v>3321371.1239351644</v>
      </c>
    </row>
    <row r="31" spans="1:7">
      <c r="A31" s="4">
        <v>20</v>
      </c>
      <c r="B31" s="5" t="s">
        <v>22</v>
      </c>
      <c r="C31" s="21">
        <f>IIN_SK_koeficienti!I29</f>
        <v>0.74839884467588724</v>
      </c>
      <c r="D31" s="22">
        <f t="shared" si="0"/>
        <v>10232109.00440873</v>
      </c>
      <c r="F31" s="369">
        <f t="shared" si="1"/>
        <v>389877.59420108149</v>
      </c>
      <c r="G31" s="22">
        <f t="shared" si="2"/>
        <v>10621986.598609813</v>
      </c>
    </row>
    <row r="32" spans="1:7">
      <c r="A32" s="4">
        <v>21</v>
      </c>
      <c r="B32" s="5" t="s">
        <v>23</v>
      </c>
      <c r="C32" s="21">
        <f>IIN_SK_koeficienti!I30</f>
        <v>0.83265403242544123</v>
      </c>
      <c r="D32" s="22">
        <f t="shared" si="0"/>
        <v>11384045.931320632</v>
      </c>
      <c r="F32" s="369">
        <f t="shared" si="1"/>
        <v>433770.24600358756</v>
      </c>
      <c r="G32" s="22">
        <f t="shared" si="2"/>
        <v>11817816.177324219</v>
      </c>
    </row>
    <row r="33" spans="1:7">
      <c r="A33" s="4">
        <v>22</v>
      </c>
      <c r="B33" s="5" t="s">
        <v>24</v>
      </c>
      <c r="C33" s="21">
        <f>IIN_SK_koeficienti!I31</f>
        <v>0.28375996996100439</v>
      </c>
      <c r="D33" s="22">
        <f t="shared" si="0"/>
        <v>3879566.3093068521</v>
      </c>
      <c r="F33" s="369">
        <f t="shared" si="1"/>
        <v>147824.45911829182</v>
      </c>
      <c r="G33" s="22">
        <f t="shared" si="2"/>
        <v>4027390.7684251438</v>
      </c>
    </row>
    <row r="34" spans="1:7">
      <c r="A34" s="4">
        <v>23</v>
      </c>
      <c r="B34" s="5" t="s">
        <v>25</v>
      </c>
      <c r="C34" s="21">
        <f>IIN_SK_koeficienti!I32</f>
        <v>2.9882019895019013E-2</v>
      </c>
      <c r="D34" s="22">
        <f t="shared" si="0"/>
        <v>408546.97600469994</v>
      </c>
      <c r="F34" s="369">
        <f t="shared" si="1"/>
        <v>15567.006963491947</v>
      </c>
      <c r="G34" s="22">
        <f t="shared" si="2"/>
        <v>424113.98296819191</v>
      </c>
    </row>
    <row r="35" spans="1:7">
      <c r="A35" s="4">
        <v>24</v>
      </c>
      <c r="B35" s="5" t="s">
        <v>26</v>
      </c>
      <c r="C35" s="21">
        <f>IIN_SK_koeficienti!I33</f>
        <v>0.38707183357395919</v>
      </c>
      <c r="D35" s="22">
        <f t="shared" si="0"/>
        <v>5292046.1086231703</v>
      </c>
      <c r="F35" s="369">
        <f t="shared" si="1"/>
        <v>201644.66625034969</v>
      </c>
      <c r="G35" s="22">
        <f t="shared" si="2"/>
        <v>5493690.7748735202</v>
      </c>
    </row>
    <row r="36" spans="1:7">
      <c r="A36" s="4">
        <v>25</v>
      </c>
      <c r="B36" s="5" t="s">
        <v>27</v>
      </c>
      <c r="C36" s="21">
        <f>IIN_SK_koeficienti!I34</f>
        <v>0.95781005455957158</v>
      </c>
      <c r="D36" s="22">
        <f t="shared" si="0"/>
        <v>13095179.065938463</v>
      </c>
      <c r="F36" s="369">
        <f t="shared" si="1"/>
        <v>498970.14463593258</v>
      </c>
      <c r="G36" s="22">
        <f t="shared" si="2"/>
        <v>13594149.210574396</v>
      </c>
    </row>
    <row r="37" spans="1:7">
      <c r="A37" s="4">
        <v>26</v>
      </c>
      <c r="B37" s="5" t="s">
        <v>28</v>
      </c>
      <c r="C37" s="21">
        <f>IIN_SK_koeficienti!I35</f>
        <v>0.12589308171074412</v>
      </c>
      <c r="D37" s="22">
        <f t="shared" si="0"/>
        <v>1721210.2131492936</v>
      </c>
      <c r="F37" s="369">
        <f t="shared" si="1"/>
        <v>65583.86904672689</v>
      </c>
      <c r="G37" s="22">
        <f t="shared" si="2"/>
        <v>1786794.0821960205</v>
      </c>
    </row>
    <row r="38" spans="1:7">
      <c r="A38" s="4">
        <v>27</v>
      </c>
      <c r="B38" s="5" t="s">
        <v>29</v>
      </c>
      <c r="C38" s="21">
        <f>IIN_SK_koeficienti!I36</f>
        <v>0.22135329284776964</v>
      </c>
      <c r="D38" s="22">
        <f t="shared" si="0"/>
        <v>3026342.2198147066</v>
      </c>
      <c r="F38" s="369">
        <f t="shared" si="1"/>
        <v>115313.76604589834</v>
      </c>
      <c r="G38" s="22">
        <f t="shared" si="2"/>
        <v>3141655.9858606048</v>
      </c>
    </row>
    <row r="39" spans="1:7">
      <c r="A39" s="4">
        <v>28</v>
      </c>
      <c r="B39" s="5" t="s">
        <v>30</v>
      </c>
      <c r="C39" s="21">
        <f>IIN_SK_koeficienti!I37</f>
        <v>0.28920363155612344</v>
      </c>
      <c r="D39" s="22">
        <f t="shared" si="0"/>
        <v>3953992.0506353201</v>
      </c>
      <c r="F39" s="369">
        <f t="shared" si="1"/>
        <v>150660.32892414246</v>
      </c>
      <c r="G39" s="22">
        <f t="shared" si="2"/>
        <v>4104652.3795594624</v>
      </c>
    </row>
    <row r="40" spans="1:7">
      <c r="A40" s="4">
        <v>29</v>
      </c>
      <c r="B40" s="5" t="s">
        <v>31</v>
      </c>
      <c r="C40" s="21">
        <f>IIN_SK_koeficienti!I38</f>
        <v>0.65237780069599627</v>
      </c>
      <c r="D40" s="22">
        <f t="shared" si="0"/>
        <v>8919309.2911156602</v>
      </c>
      <c r="F40" s="369">
        <f t="shared" si="1"/>
        <v>339855.53191988042</v>
      </c>
      <c r="G40" s="22">
        <f t="shared" si="2"/>
        <v>9259164.8230355401</v>
      </c>
    </row>
    <row r="41" spans="1:7">
      <c r="A41" s="4">
        <v>30</v>
      </c>
      <c r="B41" s="5" t="s">
        <v>32</v>
      </c>
      <c r="C41" s="21">
        <f>IIN_SK_koeficienti!I39</f>
        <v>0.78764594408883537</v>
      </c>
      <c r="D41" s="22">
        <f t="shared" si="0"/>
        <v>10768695.347582556</v>
      </c>
      <c r="F41" s="369">
        <f t="shared" si="1"/>
        <v>410323.32952970505</v>
      </c>
      <c r="G41" s="22">
        <f t="shared" si="2"/>
        <v>11179018.677112261</v>
      </c>
    </row>
    <row r="42" spans="1:7">
      <c r="A42" s="4">
        <v>31</v>
      </c>
      <c r="B42" s="5" t="s">
        <v>33</v>
      </c>
      <c r="C42" s="21">
        <f>IIN_SK_koeficienti!I40</f>
        <v>8.6598622892151672E-2</v>
      </c>
      <c r="D42" s="22">
        <f t="shared" si="0"/>
        <v>1183976.3721814977</v>
      </c>
      <c r="F42" s="369">
        <f t="shared" si="1"/>
        <v>45113.461885340883</v>
      </c>
      <c r="G42" s="22">
        <f t="shared" si="2"/>
        <v>1229089.8340668387</v>
      </c>
    </row>
    <row r="43" spans="1:7">
      <c r="A43" s="4">
        <v>32</v>
      </c>
      <c r="B43" s="5" t="s">
        <v>34</v>
      </c>
      <c r="C43" s="21">
        <f>IIN_SK_koeficienti!I41</f>
        <v>6.4380068986720398E-2</v>
      </c>
      <c r="D43" s="22">
        <f t="shared" si="0"/>
        <v>880204.30318644131</v>
      </c>
      <c r="F43" s="369">
        <f t="shared" si="1"/>
        <v>33538.729501797316</v>
      </c>
      <c r="G43" s="22">
        <f t="shared" si="2"/>
        <v>913743.03268823866</v>
      </c>
    </row>
    <row r="44" spans="1:7">
      <c r="A44" s="4">
        <v>33</v>
      </c>
      <c r="B44" s="5" t="s">
        <v>35</v>
      </c>
      <c r="C44" s="21">
        <f>IIN_SK_koeficienti!I42</f>
        <v>0.17974133785032451</v>
      </c>
      <c r="D44" s="22">
        <f t="shared" si="0"/>
        <v>2457423.5710896365</v>
      </c>
      <c r="F44" s="369">
        <f t="shared" si="1"/>
        <v>93636.061677669932</v>
      </c>
      <c r="G44" s="22">
        <f t="shared" si="2"/>
        <v>2551059.6327673066</v>
      </c>
    </row>
    <row r="45" spans="1:7">
      <c r="A45" s="4">
        <v>34</v>
      </c>
      <c r="B45" s="5" t="s">
        <v>36</v>
      </c>
      <c r="C45" s="21">
        <f>IIN_SK_koeficienti!I43</f>
        <v>0.5592696448373512</v>
      </c>
      <c r="D45" s="22">
        <f t="shared" si="0"/>
        <v>7646334.5842162659</v>
      </c>
      <c r="F45" s="369">
        <f t="shared" si="1"/>
        <v>291350.93565425038</v>
      </c>
      <c r="G45" s="22">
        <f t="shared" si="2"/>
        <v>7937685.5198705159</v>
      </c>
    </row>
    <row r="46" spans="1:7">
      <c r="A46" s="4">
        <v>35</v>
      </c>
      <c r="B46" s="5" t="s">
        <v>37</v>
      </c>
      <c r="C46" s="21">
        <f>IIN_SK_koeficienti!I44</f>
        <v>0.94449622560022706</v>
      </c>
      <c r="D46" s="22">
        <f t="shared" si="0"/>
        <v>12913152.396406304</v>
      </c>
      <c r="F46" s="369">
        <f t="shared" si="1"/>
        <v>492034.31938553159</v>
      </c>
      <c r="G46" s="22">
        <f t="shared" si="2"/>
        <v>13405186.715791836</v>
      </c>
    </row>
    <row r="47" spans="1:7">
      <c r="A47" s="4">
        <v>36</v>
      </c>
      <c r="B47" s="5" t="s">
        <v>38</v>
      </c>
      <c r="C47" s="21">
        <f>IIN_SK_koeficienti!I45</f>
        <v>0.14054768413331226</v>
      </c>
      <c r="D47" s="22">
        <f t="shared" si="0"/>
        <v>1921567.9374706454</v>
      </c>
      <c r="F47" s="369">
        <f t="shared" si="1"/>
        <v>73218.168828360809</v>
      </c>
      <c r="G47" s="22">
        <f t="shared" si="2"/>
        <v>1994786.1062990061</v>
      </c>
    </row>
    <row r="48" spans="1:7">
      <c r="A48" s="4">
        <v>37</v>
      </c>
      <c r="B48" s="5" t="s">
        <v>39</v>
      </c>
      <c r="C48" s="21">
        <f>IIN_SK_koeficienti!I46</f>
        <v>9.7873033343863422E-2</v>
      </c>
      <c r="D48" s="22">
        <f t="shared" si="0"/>
        <v>1338120.1118773008</v>
      </c>
      <c r="F48" s="369">
        <f t="shared" si="1"/>
        <v>50986.854200440655</v>
      </c>
      <c r="G48" s="22">
        <f t="shared" si="2"/>
        <v>1389106.9660777415</v>
      </c>
    </row>
    <row r="49" spans="1:7">
      <c r="A49" s="4">
        <v>38</v>
      </c>
      <c r="B49" s="5" t="s">
        <v>40</v>
      </c>
      <c r="C49" s="21">
        <f>IIN_SK_koeficienti!I47</f>
        <v>0.36292654461868173</v>
      </c>
      <c r="D49" s="22">
        <f t="shared" si="0"/>
        <v>4961931.7180266166</v>
      </c>
      <c r="F49" s="369">
        <f t="shared" si="1"/>
        <v>189066.2032608052</v>
      </c>
      <c r="G49" s="22">
        <f t="shared" si="2"/>
        <v>5150997.9212874221</v>
      </c>
    </row>
    <row r="50" spans="1:7">
      <c r="A50" s="4">
        <v>39</v>
      </c>
      <c r="B50" s="5" t="s">
        <v>41</v>
      </c>
      <c r="C50" s="21">
        <f>IIN_SK_koeficienti!I48</f>
        <v>9.7616527778271595E-2</v>
      </c>
      <c r="D50" s="22">
        <f t="shared" si="0"/>
        <v>1334613.1677845293</v>
      </c>
      <c r="F50" s="369">
        <f t="shared" si="1"/>
        <v>50853.227894730044</v>
      </c>
      <c r="G50" s="22">
        <f t="shared" si="2"/>
        <v>1385466.3956792592</v>
      </c>
    </row>
    <row r="51" spans="1:7">
      <c r="A51" s="4">
        <v>40</v>
      </c>
      <c r="B51" s="5" t="s">
        <v>42</v>
      </c>
      <c r="C51" s="21">
        <f>IIN_SK_koeficienti!I49</f>
        <v>0.78979926150453494</v>
      </c>
      <c r="D51" s="22">
        <f t="shared" si="0"/>
        <v>10798135.503290003</v>
      </c>
      <c r="F51" s="369">
        <f t="shared" si="1"/>
        <v>411445.09798185684</v>
      </c>
      <c r="G51" s="22">
        <f t="shared" si="2"/>
        <v>11209580.60127186</v>
      </c>
    </row>
    <row r="52" spans="1:7">
      <c r="A52" s="4">
        <v>41</v>
      </c>
      <c r="B52" s="5" t="s">
        <v>43</v>
      </c>
      <c r="C52" s="21">
        <f>IIN_SK_koeficienti!I50</f>
        <v>0.35985039676823433</v>
      </c>
      <c r="D52" s="22">
        <f t="shared" si="0"/>
        <v>4919874.6246152995</v>
      </c>
      <c r="F52" s="369">
        <f t="shared" si="1"/>
        <v>187463.68726031799</v>
      </c>
      <c r="G52" s="22">
        <f t="shared" si="2"/>
        <v>5107338.3118756171</v>
      </c>
    </row>
    <row r="53" spans="1:7">
      <c r="A53" s="4">
        <v>42</v>
      </c>
      <c r="B53" s="5" t="s">
        <v>44</v>
      </c>
      <c r="C53" s="21">
        <f>IIN_SK_koeficienti!I51</f>
        <v>0.75534948694302739</v>
      </c>
      <c r="D53" s="22">
        <f t="shared" si="0"/>
        <v>10327138.185485071</v>
      </c>
      <c r="F53" s="369">
        <f t="shared" si="1"/>
        <v>393498.52400948934</v>
      </c>
      <c r="G53" s="22">
        <f t="shared" si="2"/>
        <v>10720636.709494559</v>
      </c>
    </row>
    <row r="54" spans="1:7">
      <c r="A54" s="4">
        <v>43</v>
      </c>
      <c r="B54" s="5" t="s">
        <v>45</v>
      </c>
      <c r="C54" s="21">
        <f>IIN_SK_koeficienti!I52</f>
        <v>0.39699120426194801</v>
      </c>
      <c r="D54" s="22">
        <f t="shared" si="0"/>
        <v>5427663.7446693527</v>
      </c>
      <c r="F54" s="369">
        <f t="shared" si="1"/>
        <v>206812.15201991505</v>
      </c>
      <c r="G54" s="22">
        <f t="shared" si="2"/>
        <v>5634475.8966892678</v>
      </c>
    </row>
    <row r="55" spans="1:7">
      <c r="A55" s="4">
        <v>44</v>
      </c>
      <c r="B55" s="5" t="s">
        <v>46</v>
      </c>
      <c r="C55" s="21">
        <f>IIN_SK_koeficienti!I53</f>
        <v>0.6956323733556049</v>
      </c>
      <c r="D55" s="22">
        <f t="shared" si="0"/>
        <v>9510685.8085178304</v>
      </c>
      <c r="F55" s="369">
        <f t="shared" si="1"/>
        <v>362388.95623860374</v>
      </c>
      <c r="G55" s="22">
        <f t="shared" si="2"/>
        <v>9873074.7647564337</v>
      </c>
    </row>
    <row r="56" spans="1:7">
      <c r="A56" s="4">
        <v>45</v>
      </c>
      <c r="B56" s="5" t="s">
        <v>47</v>
      </c>
      <c r="C56" s="21">
        <f>IIN_SK_koeficienti!I54</f>
        <v>0.37387138021638011</v>
      </c>
      <c r="D56" s="22">
        <f t="shared" si="0"/>
        <v>5111569.5103183491</v>
      </c>
      <c r="F56" s="369">
        <f t="shared" si="1"/>
        <v>194767.90390092976</v>
      </c>
      <c r="G56" s="22">
        <f t="shared" si="2"/>
        <v>5306337.4142192788</v>
      </c>
    </row>
    <row r="57" spans="1:7">
      <c r="A57" s="4">
        <v>46</v>
      </c>
      <c r="B57" s="5" t="s">
        <v>48</v>
      </c>
      <c r="C57" s="21">
        <f>IIN_SK_koeficienti!I55</f>
        <v>0.20874435550741238</v>
      </c>
      <c r="D57" s="22">
        <f t="shared" si="0"/>
        <v>2853952.8284973418</v>
      </c>
      <c r="F57" s="369">
        <f t="shared" si="1"/>
        <v>108745.15334604893</v>
      </c>
      <c r="G57" s="22">
        <f t="shared" si="2"/>
        <v>2962697.981843391</v>
      </c>
    </row>
    <row r="58" spans="1:7">
      <c r="A58" s="4">
        <v>47</v>
      </c>
      <c r="B58" s="5" t="s">
        <v>49</v>
      </c>
      <c r="C58" s="21">
        <f>IIN_SK_koeficienti!I56</f>
        <v>0.19182080035217952</v>
      </c>
      <c r="D58" s="22">
        <f t="shared" si="0"/>
        <v>2622573.9824149986</v>
      </c>
      <c r="F58" s="369">
        <f t="shared" si="1"/>
        <v>99928.845015015919</v>
      </c>
      <c r="G58" s="22">
        <f t="shared" si="2"/>
        <v>2722502.8274300145</v>
      </c>
    </row>
    <row r="59" spans="1:7">
      <c r="A59" s="4">
        <v>48</v>
      </c>
      <c r="B59" s="5" t="s">
        <v>50</v>
      </c>
      <c r="C59" s="21">
        <f>IIN_SK_koeficienti!I57</f>
        <v>7.8246374018444545E-2</v>
      </c>
      <c r="D59" s="22">
        <f t="shared" si="0"/>
        <v>1069784.425580174</v>
      </c>
      <c r="F59" s="369">
        <f t="shared" si="1"/>
        <v>40762.366583396812</v>
      </c>
      <c r="G59" s="22">
        <f t="shared" si="2"/>
        <v>1110546.7921635709</v>
      </c>
    </row>
    <row r="60" spans="1:7">
      <c r="A60" s="4">
        <v>49</v>
      </c>
      <c r="B60" s="5" t="s">
        <v>51</v>
      </c>
      <c r="C60" s="21">
        <f>IIN_SK_koeficienti!I58</f>
        <v>9.7323103458733504E-2</v>
      </c>
      <c r="D60" s="22">
        <f t="shared" si="0"/>
        <v>1330601.4704878044</v>
      </c>
      <c r="F60" s="369">
        <f t="shared" si="1"/>
        <v>50700.368802822784</v>
      </c>
      <c r="G60" s="22">
        <f t="shared" si="2"/>
        <v>1381301.8392906273</v>
      </c>
    </row>
    <row r="61" spans="1:7">
      <c r="A61" s="4">
        <v>50</v>
      </c>
      <c r="B61" s="5" t="s">
        <v>52</v>
      </c>
      <c r="C61" s="21">
        <f>IIN_SK_koeficienti!I59</f>
        <v>0.1368108087967235</v>
      </c>
      <c r="D61" s="22">
        <f t="shared" si="0"/>
        <v>1870477.3778688037</v>
      </c>
      <c r="F61" s="369">
        <f t="shared" si="1"/>
        <v>71271.447536067062</v>
      </c>
      <c r="G61" s="22">
        <f t="shared" si="2"/>
        <v>1941748.8254048708</v>
      </c>
    </row>
    <row r="62" spans="1:7">
      <c r="A62" s="4">
        <v>51</v>
      </c>
      <c r="B62" s="5" t="s">
        <v>53</v>
      </c>
      <c r="C62" s="21">
        <f>IIN_SK_koeficienti!I60</f>
        <v>0.8957276219477629</v>
      </c>
      <c r="D62" s="22">
        <f t="shared" si="0"/>
        <v>12246388.047269814</v>
      </c>
      <c r="F62" s="369">
        <f t="shared" si="1"/>
        <v>466628.36639691738</v>
      </c>
      <c r="G62" s="22">
        <f t="shared" si="2"/>
        <v>12713016.413666731</v>
      </c>
    </row>
    <row r="63" spans="1:7">
      <c r="A63" s="4">
        <v>52</v>
      </c>
      <c r="B63" s="5" t="s">
        <v>54</v>
      </c>
      <c r="C63" s="21">
        <f>IIN_SK_koeficienti!I61</f>
        <v>0.27125794894747995</v>
      </c>
      <c r="D63" s="22">
        <f t="shared" si="0"/>
        <v>3708638.6780099459</v>
      </c>
      <c r="F63" s="369">
        <f t="shared" si="1"/>
        <v>141311.54436691327</v>
      </c>
      <c r="G63" s="22">
        <f t="shared" si="2"/>
        <v>3849950.2223768593</v>
      </c>
    </row>
    <row r="64" spans="1:7">
      <c r="A64" s="4">
        <v>53</v>
      </c>
      <c r="B64" s="5" t="s">
        <v>55</v>
      </c>
      <c r="C64" s="21">
        <f>IIN_SK_koeficienti!I62</f>
        <v>0.14631650375176697</v>
      </c>
      <c r="D64" s="22">
        <f t="shared" si="0"/>
        <v>2000439.2392941578</v>
      </c>
      <c r="F64" s="369">
        <f t="shared" si="1"/>
        <v>76223.42936587162</v>
      </c>
      <c r="G64" s="22">
        <f t="shared" si="2"/>
        <v>2076662.6686600295</v>
      </c>
    </row>
    <row r="65" spans="1:7">
      <c r="A65" s="4">
        <v>54</v>
      </c>
      <c r="B65" s="5" t="s">
        <v>56</v>
      </c>
      <c r="C65" s="21">
        <f>IIN_SK_koeficienti!I63</f>
        <v>0.24690582509905148</v>
      </c>
      <c r="D65" s="22">
        <f t="shared" si="0"/>
        <v>3375696.440754232</v>
      </c>
      <c r="F65" s="369">
        <f t="shared" si="1"/>
        <v>128625.33095643714</v>
      </c>
      <c r="G65" s="22">
        <f t="shared" si="2"/>
        <v>3504321.7717106692</v>
      </c>
    </row>
    <row r="66" spans="1:7">
      <c r="A66" s="4">
        <v>55</v>
      </c>
      <c r="B66" s="5" t="s">
        <v>57</v>
      </c>
      <c r="C66" s="21">
        <f>IIN_SK_koeficienti!I64</f>
        <v>0.21203030514317292</v>
      </c>
      <c r="D66" s="22">
        <f t="shared" si="0"/>
        <v>2898878.3319174601</v>
      </c>
      <c r="F66" s="369">
        <f t="shared" si="1"/>
        <v>110456.96536683185</v>
      </c>
      <c r="G66" s="22">
        <f t="shared" si="2"/>
        <v>3009335.2972842921</v>
      </c>
    </row>
    <row r="67" spans="1:7">
      <c r="A67" s="4">
        <v>56</v>
      </c>
      <c r="B67" s="5" t="s">
        <v>58</v>
      </c>
      <c r="C67" s="21">
        <f>IIN_SK_koeficienti!I65</f>
        <v>0.40346005225016984</v>
      </c>
      <c r="D67" s="22">
        <f t="shared" si="0"/>
        <v>5516105.834364322</v>
      </c>
      <c r="F67" s="369">
        <f t="shared" si="1"/>
        <v>210182.09160339035</v>
      </c>
      <c r="G67" s="22">
        <f t="shared" si="2"/>
        <v>5726287.925967712</v>
      </c>
    </row>
    <row r="68" spans="1:7">
      <c r="A68" s="4">
        <v>57</v>
      </c>
      <c r="B68" s="5" t="s">
        <v>59</v>
      </c>
      <c r="C68" s="21">
        <f>IIN_SK_koeficienti!I66</f>
        <v>0.22679524885560629</v>
      </c>
      <c r="D68" s="22">
        <f t="shared" si="0"/>
        <v>3100744.6423538495</v>
      </c>
      <c r="F68" s="369">
        <f t="shared" si="1"/>
        <v>118148.74732784076</v>
      </c>
      <c r="G68" s="22">
        <f t="shared" si="2"/>
        <v>3218893.3896816904</v>
      </c>
    </row>
    <row r="69" spans="1:7">
      <c r="A69" s="4">
        <v>58</v>
      </c>
      <c r="B69" s="5" t="s">
        <v>60</v>
      </c>
      <c r="C69" s="21">
        <f>IIN_SK_koeficienti!I67</f>
        <v>0.17186576280398153</v>
      </c>
      <c r="D69" s="22">
        <f t="shared" si="0"/>
        <v>2349748.7090560351</v>
      </c>
      <c r="F69" s="369">
        <f t="shared" si="1"/>
        <v>89533.289106784912</v>
      </c>
      <c r="G69" s="22">
        <f t="shared" si="2"/>
        <v>2439281.99816282</v>
      </c>
    </row>
    <row r="70" spans="1:7">
      <c r="A70" s="4">
        <v>59</v>
      </c>
      <c r="B70" s="5" t="s">
        <v>61</v>
      </c>
      <c r="C70" s="21">
        <f>IIN_SK_koeficienti!I68</f>
        <v>0.75041279486324952</v>
      </c>
      <c r="D70" s="22">
        <f t="shared" si="0"/>
        <v>10259643.731370348</v>
      </c>
      <c r="F70" s="369">
        <f t="shared" si="1"/>
        <v>390926.75944161526</v>
      </c>
      <c r="G70" s="22">
        <f t="shared" si="2"/>
        <v>10650570.490811964</v>
      </c>
    </row>
    <row r="71" spans="1:7">
      <c r="A71" s="4">
        <v>60</v>
      </c>
      <c r="B71" s="5" t="s">
        <v>62</v>
      </c>
      <c r="C71" s="21">
        <f>IIN_SK_koeficienti!I69</f>
        <v>0.25687809673607781</v>
      </c>
      <c r="D71" s="22">
        <f t="shared" si="0"/>
        <v>3512037.3385756556</v>
      </c>
      <c r="F71" s="369">
        <f t="shared" si="1"/>
        <v>133820.37541999092</v>
      </c>
      <c r="G71" s="22">
        <f t="shared" si="2"/>
        <v>3645857.7139956467</v>
      </c>
    </row>
    <row r="72" spans="1:7">
      <c r="A72" s="4">
        <v>61</v>
      </c>
      <c r="B72" s="5" t="s">
        <v>63</v>
      </c>
      <c r="C72" s="21">
        <f>IIN_SK_koeficienti!I70</f>
        <v>1.5912019305382317</v>
      </c>
      <c r="D72" s="22">
        <f t="shared" si="0"/>
        <v>21754912.794318706</v>
      </c>
      <c r="F72" s="369">
        <f t="shared" si="1"/>
        <v>828934.97896169324</v>
      </c>
      <c r="G72" s="22">
        <f t="shared" si="2"/>
        <v>22583847.773280401</v>
      </c>
    </row>
    <row r="73" spans="1:7">
      <c r="A73" s="4">
        <v>62</v>
      </c>
      <c r="B73" s="5" t="s">
        <v>64</v>
      </c>
      <c r="C73" s="21">
        <f>IIN_SK_koeficienti!I71</f>
        <v>0.46223177134001592</v>
      </c>
      <c r="D73" s="22">
        <f t="shared" si="0"/>
        <v>6319632.7777606975</v>
      </c>
      <c r="F73" s="369">
        <f t="shared" si="1"/>
        <v>240799.15710104533</v>
      </c>
      <c r="G73" s="22">
        <f t="shared" si="2"/>
        <v>6560431.9348617429</v>
      </c>
    </row>
    <row r="74" spans="1:7">
      <c r="A74" s="4">
        <v>63</v>
      </c>
      <c r="B74" s="5" t="s">
        <v>65</v>
      </c>
      <c r="C74" s="21">
        <f>IIN_SK_koeficienti!I72</f>
        <v>0.12872761083737314</v>
      </c>
      <c r="D74" s="22">
        <f t="shared" si="0"/>
        <v>1759963.8953685656</v>
      </c>
      <c r="F74" s="369">
        <f t="shared" si="1"/>
        <v>67060.514026131699</v>
      </c>
      <c r="G74" s="22">
        <f t="shared" si="2"/>
        <v>1827024.4093946973</v>
      </c>
    </row>
    <row r="75" spans="1:7">
      <c r="A75" s="4">
        <v>64</v>
      </c>
      <c r="B75" s="5" t="s">
        <v>66</v>
      </c>
      <c r="C75" s="21">
        <f>IIN_SK_koeficienti!I73</f>
        <v>0.6282121238277748</v>
      </c>
      <c r="D75" s="22">
        <f t="shared" si="0"/>
        <v>8588916.1569733378</v>
      </c>
      <c r="F75" s="369">
        <f t="shared" si="1"/>
        <v>327266.44786844368</v>
      </c>
      <c r="G75" s="22">
        <f t="shared" si="2"/>
        <v>8916182.6048417818</v>
      </c>
    </row>
    <row r="76" spans="1:7">
      <c r="A76" s="4">
        <v>65</v>
      </c>
      <c r="B76" s="5" t="s">
        <v>67</v>
      </c>
      <c r="C76" s="21">
        <f>IIN_SK_koeficienti!I74</f>
        <v>0.36088076879574366</v>
      </c>
      <c r="D76" s="22">
        <f t="shared" si="0"/>
        <v>4933961.8709754078</v>
      </c>
      <c r="F76" s="369">
        <f t="shared" si="1"/>
        <v>188000.45848875484</v>
      </c>
      <c r="G76" s="22">
        <f t="shared" si="2"/>
        <v>5121962.3294641627</v>
      </c>
    </row>
    <row r="77" spans="1:7">
      <c r="A77" s="4">
        <v>66</v>
      </c>
      <c r="B77" s="5" t="s">
        <v>68</v>
      </c>
      <c r="C77" s="21">
        <f>IIN_SK_koeficienti!I75</f>
        <v>8.7233229559928044E-2</v>
      </c>
      <c r="D77" s="22">
        <f t="shared" ref="D77:D130" si="3">$D$8*C77/100</f>
        <v>1192652.7145433361</v>
      </c>
      <c r="F77" s="369">
        <f t="shared" ref="F77:F130" si="4">$G$8*C77/100</f>
        <v>45444.059564181196</v>
      </c>
      <c r="G77" s="22">
        <f t="shared" ref="G77:G130" si="5">D77+F77</f>
        <v>1238096.7741075172</v>
      </c>
    </row>
    <row r="78" spans="1:7">
      <c r="A78" s="4">
        <v>67</v>
      </c>
      <c r="B78" s="5" t="s">
        <v>69</v>
      </c>
      <c r="C78" s="21">
        <f>IIN_SK_koeficienti!I76</f>
        <v>0.36659833557530885</v>
      </c>
      <c r="D78" s="22">
        <f t="shared" si="3"/>
        <v>5012132.4439856224</v>
      </c>
      <c r="F78" s="369">
        <f t="shared" si="4"/>
        <v>190979.01891353249</v>
      </c>
      <c r="G78" s="22">
        <f t="shared" si="5"/>
        <v>5203111.462899155</v>
      </c>
    </row>
    <row r="79" spans="1:7">
      <c r="A79" s="4">
        <v>68</v>
      </c>
      <c r="B79" s="5" t="s">
        <v>70</v>
      </c>
      <c r="C79" s="21">
        <f>IIN_SK_koeficienti!I77</f>
        <v>0.82141875413292254</v>
      </c>
      <c r="D79" s="22">
        <f t="shared" si="3"/>
        <v>11230437.206505317</v>
      </c>
      <c r="F79" s="369">
        <f t="shared" si="4"/>
        <v>427917.23954582924</v>
      </c>
      <c r="G79" s="22">
        <f t="shared" si="5"/>
        <v>11658354.446051147</v>
      </c>
    </row>
    <row r="80" spans="1:7">
      <c r="A80" s="4">
        <v>69</v>
      </c>
      <c r="B80" s="5" t="s">
        <v>71</v>
      </c>
      <c r="C80" s="21">
        <f>IIN_SK_koeficienti!I78</f>
        <v>0.16846274013087403</v>
      </c>
      <c r="D80" s="22">
        <f t="shared" si="3"/>
        <v>2303222.5830693101</v>
      </c>
      <c r="F80" s="369">
        <f t="shared" si="4"/>
        <v>87760.48800982775</v>
      </c>
      <c r="G80" s="22">
        <f t="shared" si="5"/>
        <v>2390983.0710791377</v>
      </c>
    </row>
    <row r="81" spans="1:7">
      <c r="A81" s="4">
        <v>70</v>
      </c>
      <c r="B81" s="5" t="s">
        <v>72</v>
      </c>
      <c r="C81" s="21">
        <f>IIN_SK_koeficienti!I79</f>
        <v>1.7117649288037315</v>
      </c>
      <c r="D81" s="22">
        <f t="shared" si="3"/>
        <v>23403250.106604621</v>
      </c>
      <c r="F81" s="369">
        <f t="shared" si="4"/>
        <v>891742.14662077592</v>
      </c>
      <c r="G81" s="22">
        <f t="shared" si="5"/>
        <v>24294992.253225397</v>
      </c>
    </row>
    <row r="82" spans="1:7">
      <c r="A82" s="4">
        <v>71</v>
      </c>
      <c r="B82" s="5" t="s">
        <v>73</v>
      </c>
      <c r="C82" s="21">
        <f>IIN_SK_koeficienti!I80</f>
        <v>9.3889258170796103E-2</v>
      </c>
      <c r="D82" s="22">
        <f t="shared" si="3"/>
        <v>1283653.9377111243</v>
      </c>
      <c r="F82" s="369">
        <f t="shared" si="4"/>
        <v>48911.510696956058</v>
      </c>
      <c r="G82" s="22">
        <f t="shared" si="5"/>
        <v>1332565.4484080803</v>
      </c>
    </row>
    <row r="83" spans="1:7">
      <c r="A83" s="4">
        <v>72</v>
      </c>
      <c r="B83" s="5" t="s">
        <v>74</v>
      </c>
      <c r="C83" s="21">
        <f>IIN_SK_koeficienti!I81</f>
        <v>5.3215887777618424E-2</v>
      </c>
      <c r="D83" s="22">
        <f t="shared" si="3"/>
        <v>727567.6176955991</v>
      </c>
      <c r="F83" s="369">
        <f t="shared" si="4"/>
        <v>27722.760995172175</v>
      </c>
      <c r="G83" s="22">
        <f t="shared" si="5"/>
        <v>755290.37869077129</v>
      </c>
    </row>
    <row r="84" spans="1:7">
      <c r="A84" s="4">
        <v>73</v>
      </c>
      <c r="B84" s="5" t="s">
        <v>75</v>
      </c>
      <c r="C84" s="21">
        <f>IIN_SK_koeficienti!I82</f>
        <v>6.9248965549336475E-2</v>
      </c>
      <c r="D84" s="22">
        <f t="shared" si="3"/>
        <v>946771.85699052829</v>
      </c>
      <c r="F84" s="369">
        <f t="shared" si="4"/>
        <v>36075.176066020387</v>
      </c>
      <c r="G84" s="22">
        <f t="shared" si="5"/>
        <v>982847.03305654868</v>
      </c>
    </row>
    <row r="85" spans="1:7">
      <c r="A85" s="4">
        <v>74</v>
      </c>
      <c r="B85" s="5" t="s">
        <v>76</v>
      </c>
      <c r="C85" s="21">
        <f>IIN_SK_koeficienti!I83</f>
        <v>0.11498776690820665</v>
      </c>
      <c r="D85" s="22">
        <f t="shared" si="3"/>
        <v>1572112.7491690014</v>
      </c>
      <c r="F85" s="369">
        <f t="shared" si="4"/>
        <v>59902.756723444145</v>
      </c>
      <c r="G85" s="22">
        <f t="shared" si="5"/>
        <v>1632015.5058924456</v>
      </c>
    </row>
    <row r="86" spans="1:7">
      <c r="A86" s="4">
        <v>75</v>
      </c>
      <c r="B86" s="5" t="s">
        <v>77</v>
      </c>
      <c r="C86" s="21">
        <f>IIN_SK_koeficienti!I84</f>
        <v>0.14059665466737539</v>
      </c>
      <c r="D86" s="22">
        <f t="shared" si="3"/>
        <v>1922237.4626123563</v>
      </c>
      <c r="F86" s="369">
        <f t="shared" si="4"/>
        <v>73243.679976785337</v>
      </c>
      <c r="G86" s="22">
        <f t="shared" si="5"/>
        <v>1995481.1425891416</v>
      </c>
    </row>
    <row r="87" spans="1:7">
      <c r="A87" s="4">
        <v>76</v>
      </c>
      <c r="B87" s="5" t="s">
        <v>78</v>
      </c>
      <c r="C87" s="21">
        <f>IIN_SK_koeficienti!I85</f>
        <v>1.6618993720345026</v>
      </c>
      <c r="D87" s="22">
        <f t="shared" si="3"/>
        <v>22721488.21445572</v>
      </c>
      <c r="F87" s="369">
        <f t="shared" si="4"/>
        <v>865764.73705501948</v>
      </c>
      <c r="G87" s="22">
        <f t="shared" si="5"/>
        <v>23587252.951510739</v>
      </c>
    </row>
    <row r="88" spans="1:7">
      <c r="A88" s="4">
        <v>77</v>
      </c>
      <c r="B88" s="5" t="s">
        <v>79</v>
      </c>
      <c r="C88" s="21">
        <f>IIN_SK_koeficienti!I86</f>
        <v>1.0222837464246304</v>
      </c>
      <c r="D88" s="22">
        <f t="shared" si="3"/>
        <v>13976663.381117547</v>
      </c>
      <c r="F88" s="369">
        <f t="shared" si="4"/>
        <v>532557.64687813225</v>
      </c>
      <c r="G88" s="22">
        <f t="shared" si="5"/>
        <v>14509221.02799568</v>
      </c>
    </row>
    <row r="89" spans="1:7">
      <c r="A89" s="4">
        <v>78</v>
      </c>
      <c r="B89" s="7" t="s">
        <v>80</v>
      </c>
      <c r="C89" s="21">
        <f>IIN_SK_koeficienti!I87</f>
        <v>0.51632845238410552</v>
      </c>
      <c r="D89" s="22">
        <f t="shared" si="3"/>
        <v>7059242.6009954903</v>
      </c>
      <c r="F89" s="369">
        <f t="shared" si="4"/>
        <v>268980.76642577234</v>
      </c>
      <c r="G89" s="22">
        <f t="shared" si="5"/>
        <v>7328223.3674212629</v>
      </c>
    </row>
    <row r="90" spans="1:7">
      <c r="A90" s="4">
        <v>79</v>
      </c>
      <c r="B90" s="5" t="s">
        <v>81</v>
      </c>
      <c r="C90" s="21">
        <f>IIN_SK_koeficienti!I88</f>
        <v>0.15315277772719676</v>
      </c>
      <c r="D90" s="22">
        <f t="shared" si="3"/>
        <v>2093904.7770862342</v>
      </c>
      <c r="F90" s="369">
        <f t="shared" si="4"/>
        <v>79784.77913251151</v>
      </c>
      <c r="G90" s="22">
        <f t="shared" si="5"/>
        <v>2173689.5562187457</v>
      </c>
    </row>
    <row r="91" spans="1:7">
      <c r="A91" s="4">
        <v>80</v>
      </c>
      <c r="B91" s="5" t="s">
        <v>82</v>
      </c>
      <c r="C91" s="21">
        <f>IIN_SK_koeficienti!I89</f>
        <v>0.10536358240273289</v>
      </c>
      <c r="D91" s="22">
        <f t="shared" si="3"/>
        <v>1440530.8986101639</v>
      </c>
      <c r="F91" s="369">
        <f t="shared" si="4"/>
        <v>54889.047886458371</v>
      </c>
      <c r="G91" s="22">
        <f t="shared" si="5"/>
        <v>1495419.9464966224</v>
      </c>
    </row>
    <row r="92" spans="1:7">
      <c r="A92" s="4">
        <v>81</v>
      </c>
      <c r="B92" s="5" t="s">
        <v>83</v>
      </c>
      <c r="C92" s="21">
        <f>IIN_SK_koeficienti!I90</f>
        <v>0.18925083107489318</v>
      </c>
      <c r="D92" s="22">
        <f t="shared" si="3"/>
        <v>2587437.3624559399</v>
      </c>
      <c r="F92" s="369">
        <f t="shared" si="4"/>
        <v>98590.022212005017</v>
      </c>
      <c r="G92" s="22">
        <f t="shared" si="5"/>
        <v>2686027.3846679451</v>
      </c>
    </row>
    <row r="93" spans="1:7">
      <c r="A93" s="4">
        <v>82</v>
      </c>
      <c r="B93" s="5" t="s">
        <v>84</v>
      </c>
      <c r="C93" s="21">
        <f>IIN_SK_koeficienti!I91</f>
        <v>0.33133943677347177</v>
      </c>
      <c r="D93" s="22">
        <f t="shared" si="3"/>
        <v>4530072.7795669064</v>
      </c>
      <c r="F93" s="369">
        <f t="shared" si="4"/>
        <v>172610.93251570678</v>
      </c>
      <c r="G93" s="22">
        <f t="shared" si="5"/>
        <v>4702683.7120826133</v>
      </c>
    </row>
    <row r="94" spans="1:7">
      <c r="A94" s="4">
        <v>83</v>
      </c>
      <c r="B94" s="5" t="s">
        <v>85</v>
      </c>
      <c r="C94" s="21">
        <f>IIN_SK_koeficienti!I92</f>
        <v>0.16866404323685982</v>
      </c>
      <c r="D94" s="22">
        <f t="shared" si="3"/>
        <v>2305974.7991343476</v>
      </c>
      <c r="F94" s="369">
        <f t="shared" si="4"/>
        <v>87865.356652030066</v>
      </c>
      <c r="G94" s="22">
        <f t="shared" si="5"/>
        <v>2393840.1557863778</v>
      </c>
    </row>
    <row r="95" spans="1:7">
      <c r="A95" s="4">
        <v>84</v>
      </c>
      <c r="B95" s="5" t="s">
        <v>86</v>
      </c>
      <c r="C95" s="21">
        <f>IIN_SK_koeficienti!I93</f>
        <v>0.32191998912133257</v>
      </c>
      <c r="D95" s="22">
        <f t="shared" si="3"/>
        <v>4401290.0912668593</v>
      </c>
      <c r="F95" s="369">
        <f t="shared" si="4"/>
        <v>167703.88112800792</v>
      </c>
      <c r="G95" s="22">
        <f t="shared" si="5"/>
        <v>4568993.9723948669</v>
      </c>
    </row>
    <row r="96" spans="1:7">
      <c r="A96" s="4">
        <v>85</v>
      </c>
      <c r="B96" s="5" t="s">
        <v>87</v>
      </c>
      <c r="C96" s="21">
        <f>IIN_SK_koeficienti!I94</f>
        <v>0.10225699563378829</v>
      </c>
      <c r="D96" s="22">
        <f t="shared" si="3"/>
        <v>1398057.6443051535</v>
      </c>
      <c r="F96" s="369">
        <f t="shared" si="4"/>
        <v>53270.6747632642</v>
      </c>
      <c r="G96" s="22">
        <f t="shared" si="5"/>
        <v>1451328.3190684177</v>
      </c>
    </row>
    <row r="97" spans="1:7">
      <c r="A97" s="4">
        <v>86</v>
      </c>
      <c r="B97" s="5" t="s">
        <v>88</v>
      </c>
      <c r="C97" s="21">
        <f>IIN_SK_koeficienti!I95</f>
        <v>0.67026045904192411</v>
      </c>
      <c r="D97" s="22">
        <f t="shared" si="3"/>
        <v>9163800.9960211869</v>
      </c>
      <c r="F97" s="369">
        <f t="shared" si="4"/>
        <v>349171.48405346455</v>
      </c>
      <c r="G97" s="22">
        <f t="shared" si="5"/>
        <v>9512972.4800746515</v>
      </c>
    </row>
    <row r="98" spans="1:7">
      <c r="A98" s="4">
        <v>87</v>
      </c>
      <c r="B98" s="5" t="s">
        <v>89</v>
      </c>
      <c r="C98" s="21">
        <f>IIN_SK_koeficienti!I96</f>
        <v>0.11441627975498302</v>
      </c>
      <c r="D98" s="22">
        <f t="shared" si="3"/>
        <v>1564299.3768101279</v>
      </c>
      <c r="F98" s="369">
        <f t="shared" si="4"/>
        <v>59605.041089593658</v>
      </c>
      <c r="G98" s="22">
        <f t="shared" si="5"/>
        <v>1623904.4178997215</v>
      </c>
    </row>
    <row r="99" spans="1:7">
      <c r="A99" s="4">
        <v>88</v>
      </c>
      <c r="B99" s="5" t="s">
        <v>90</v>
      </c>
      <c r="C99" s="21">
        <f>IIN_SK_koeficienti!I97</f>
        <v>0.12639882334838087</v>
      </c>
      <c r="D99" s="22">
        <f t="shared" si="3"/>
        <v>1728124.7128190633</v>
      </c>
      <c r="F99" s="369">
        <f t="shared" si="4"/>
        <v>65847.334623099494</v>
      </c>
      <c r="G99" s="22">
        <f t="shared" si="5"/>
        <v>1793972.0474421629</v>
      </c>
    </row>
    <row r="100" spans="1:7">
      <c r="A100" s="4">
        <v>89</v>
      </c>
      <c r="B100" s="5" t="s">
        <v>91</v>
      </c>
      <c r="C100" s="21">
        <f>IIN_SK_koeficienti!I98</f>
        <v>0.32509236231517902</v>
      </c>
      <c r="D100" s="22">
        <f t="shared" si="3"/>
        <v>4444662.7775731273</v>
      </c>
      <c r="F100" s="369">
        <f t="shared" si="4"/>
        <v>169356.52562034476</v>
      </c>
      <c r="G100" s="22">
        <f t="shared" si="5"/>
        <v>4614019.3031934723</v>
      </c>
    </row>
    <row r="101" spans="1:7">
      <c r="A101" s="4">
        <v>90</v>
      </c>
      <c r="B101" s="5" t="s">
        <v>92</v>
      </c>
      <c r="C101" s="21">
        <f>IIN_SK_koeficienti!I99</f>
        <v>5.2959086249891194E-2</v>
      </c>
      <c r="D101" s="22">
        <f t="shared" si="3"/>
        <v>724056.62720851239</v>
      </c>
      <c r="F101" s="369">
        <f t="shared" si="4"/>
        <v>27588.980508297136</v>
      </c>
      <c r="G101" s="22">
        <f t="shared" si="5"/>
        <v>751645.60771680949</v>
      </c>
    </row>
    <row r="102" spans="1:7">
      <c r="A102" s="4">
        <v>91</v>
      </c>
      <c r="B102" s="5" t="s">
        <v>93</v>
      </c>
      <c r="C102" s="21">
        <f>IIN_SK_koeficienti!I100</f>
        <v>5.2179080879607424E-2</v>
      </c>
      <c r="D102" s="22">
        <f t="shared" si="3"/>
        <v>713392.39378599275</v>
      </c>
      <c r="F102" s="369">
        <f t="shared" si="4"/>
        <v>27182.637527687835</v>
      </c>
      <c r="G102" s="22">
        <f t="shared" si="5"/>
        <v>740575.03131368058</v>
      </c>
    </row>
    <row r="103" spans="1:7">
      <c r="A103" s="4">
        <v>92</v>
      </c>
      <c r="B103" s="10" t="s">
        <v>94</v>
      </c>
      <c r="C103" s="21">
        <f>IIN_SK_koeficienti!I101</f>
        <v>0.11437902711582534</v>
      </c>
      <c r="D103" s="22">
        <f t="shared" si="3"/>
        <v>1563790.0587275643</v>
      </c>
      <c r="F103" s="369">
        <f t="shared" si="4"/>
        <v>59585.634366245853</v>
      </c>
      <c r="G103" s="22">
        <f t="shared" si="5"/>
        <v>1623375.6930938102</v>
      </c>
    </row>
    <row r="104" spans="1:7">
      <c r="A104" s="4">
        <v>93</v>
      </c>
      <c r="B104" s="10" t="s">
        <v>95</v>
      </c>
      <c r="C104" s="21">
        <f>IIN_SK_koeficienti!I102</f>
        <v>0.16982284864697511</v>
      </c>
      <c r="D104" s="22">
        <f t="shared" si="3"/>
        <v>2321817.9867014438</v>
      </c>
      <c r="F104" s="369">
        <f t="shared" si="4"/>
        <v>88469.035116604136</v>
      </c>
      <c r="G104" s="22">
        <f t="shared" si="5"/>
        <v>2410287.0218180479</v>
      </c>
    </row>
    <row r="105" spans="1:7">
      <c r="A105" s="4">
        <v>94</v>
      </c>
      <c r="B105" s="5" t="s">
        <v>96</v>
      </c>
      <c r="C105" s="21">
        <f>IIN_SK_koeficienti!I103</f>
        <v>0.29894247879171121</v>
      </c>
      <c r="D105" s="22">
        <f t="shared" si="3"/>
        <v>4087141.5700402753</v>
      </c>
      <c r="F105" s="369">
        <f t="shared" si="4"/>
        <v>155733.77119027419</v>
      </c>
      <c r="G105" s="22">
        <f t="shared" si="5"/>
        <v>4242875.3412305498</v>
      </c>
    </row>
    <row r="106" spans="1:7">
      <c r="A106" s="4">
        <v>95</v>
      </c>
      <c r="B106" s="5" t="s">
        <v>97</v>
      </c>
      <c r="C106" s="21">
        <f>IIN_SK_koeficienti!I104</f>
        <v>0.12964139255393925</v>
      </c>
      <c r="D106" s="22">
        <f t="shared" si="3"/>
        <v>1772457.1189974574</v>
      </c>
      <c r="F106" s="369">
        <f t="shared" si="4"/>
        <v>67536.547654208742</v>
      </c>
      <c r="G106" s="22">
        <f t="shared" si="5"/>
        <v>1839993.6666516662</v>
      </c>
    </row>
    <row r="107" spans="1:7">
      <c r="A107" s="4">
        <v>96</v>
      </c>
      <c r="B107" s="5" t="s">
        <v>98</v>
      </c>
      <c r="C107" s="21">
        <f>IIN_SK_koeficienti!I105</f>
        <v>1.2478097337221978</v>
      </c>
      <c r="D107" s="22">
        <f t="shared" si="3"/>
        <v>17060054.67944989</v>
      </c>
      <c r="F107" s="369">
        <f t="shared" si="4"/>
        <v>650045.17372683878</v>
      </c>
      <c r="G107" s="22">
        <f t="shared" si="5"/>
        <v>17710099.853176728</v>
      </c>
    </row>
    <row r="108" spans="1:7">
      <c r="A108" s="4">
        <v>97</v>
      </c>
      <c r="B108" s="5" t="s">
        <v>99</v>
      </c>
      <c r="C108" s="21">
        <f>IIN_SK_koeficienti!I106</f>
        <v>0.94483934613334219</v>
      </c>
      <c r="D108" s="22">
        <f t="shared" si="3"/>
        <v>12917843.540335054</v>
      </c>
      <c r="F108" s="369">
        <f t="shared" si="4"/>
        <v>492213.0676678461</v>
      </c>
      <c r="G108" s="22">
        <f t="shared" si="5"/>
        <v>13410056.608002899</v>
      </c>
    </row>
    <row r="109" spans="1:7">
      <c r="A109" s="4">
        <v>98</v>
      </c>
      <c r="B109" s="5" t="s">
        <v>100</v>
      </c>
      <c r="C109" s="21">
        <f>IIN_SK_koeficienti!I107</f>
        <v>0.34825899309332092</v>
      </c>
      <c r="D109" s="22">
        <f t="shared" si="3"/>
        <v>4761396.953571883</v>
      </c>
      <c r="F109" s="369">
        <f t="shared" si="4"/>
        <v>181425.15765763537</v>
      </c>
      <c r="G109" s="22">
        <f t="shared" si="5"/>
        <v>4942822.1112295184</v>
      </c>
    </row>
    <row r="110" spans="1:7">
      <c r="A110" s="4">
        <v>99</v>
      </c>
      <c r="B110" s="5" t="s">
        <v>101</v>
      </c>
      <c r="C110" s="21">
        <f>IIN_SK_koeficienti!I108</f>
        <v>0.11223836784030319</v>
      </c>
      <c r="D110" s="22">
        <f t="shared" si="3"/>
        <v>1534522.9651126254</v>
      </c>
      <c r="F110" s="369">
        <f t="shared" si="4"/>
        <v>58470.46015896037</v>
      </c>
      <c r="G110" s="22">
        <f t="shared" si="5"/>
        <v>1592993.4252715858</v>
      </c>
    </row>
    <row r="111" spans="1:7">
      <c r="A111" s="4">
        <v>100</v>
      </c>
      <c r="B111" s="5" t="s">
        <v>102</v>
      </c>
      <c r="C111" s="21">
        <f>IIN_SK_koeficienti!I109</f>
        <v>0.98818924405089792</v>
      </c>
      <c r="D111" s="22">
        <f t="shared" si="3"/>
        <v>13510523.344663877</v>
      </c>
      <c r="F111" s="369">
        <f t="shared" si="4"/>
        <v>514796.15157984564</v>
      </c>
      <c r="G111" s="22">
        <f t="shared" si="5"/>
        <v>14025319.496243723</v>
      </c>
    </row>
    <row r="112" spans="1:7">
      <c r="A112" s="4">
        <v>101</v>
      </c>
      <c r="B112" s="5" t="s">
        <v>103</v>
      </c>
      <c r="C112" s="21">
        <f>IIN_SK_koeficienti!I110</f>
        <v>0.15640053170902013</v>
      </c>
      <c r="D112" s="22">
        <f t="shared" si="3"/>
        <v>2138308.0695257233</v>
      </c>
      <c r="F112" s="369">
        <f t="shared" si="4"/>
        <v>81476.693167385034</v>
      </c>
      <c r="G112" s="22">
        <f t="shared" si="5"/>
        <v>2219784.7626931085</v>
      </c>
    </row>
    <row r="113" spans="1:7">
      <c r="A113" s="4">
        <v>102</v>
      </c>
      <c r="B113" s="5" t="s">
        <v>104</v>
      </c>
      <c r="C113" s="21">
        <f>IIN_SK_koeficienti!I111</f>
        <v>0.13416645908696431</v>
      </c>
      <c r="D113" s="22">
        <f t="shared" si="3"/>
        <v>1834323.8286369762</v>
      </c>
      <c r="F113" s="369">
        <f t="shared" si="4"/>
        <v>69893.876324671466</v>
      </c>
      <c r="G113" s="22">
        <f t="shared" si="5"/>
        <v>1904217.7049616477</v>
      </c>
    </row>
    <row r="114" spans="1:7">
      <c r="A114" s="4">
        <v>103</v>
      </c>
      <c r="B114" s="5" t="s">
        <v>105</v>
      </c>
      <c r="C114" s="21">
        <f>IIN_SK_koeficienti!I112</f>
        <v>0.51608291448101418</v>
      </c>
      <c r="D114" s="22">
        <f t="shared" si="3"/>
        <v>7055885.6067844257</v>
      </c>
      <c r="F114" s="369">
        <f t="shared" si="4"/>
        <v>268852.85371235292</v>
      </c>
      <c r="G114" s="22">
        <f t="shared" si="5"/>
        <v>7324738.4604967786</v>
      </c>
    </row>
    <row r="115" spans="1:7">
      <c r="A115" s="4">
        <v>104</v>
      </c>
      <c r="B115" s="5" t="s">
        <v>106</v>
      </c>
      <c r="C115" s="21">
        <f>IIN_SK_koeficienti!I113</f>
        <v>0.69237170389536506</v>
      </c>
      <c r="D115" s="22">
        <f t="shared" si="3"/>
        <v>9466105.9356574304</v>
      </c>
      <c r="F115" s="369">
        <f t="shared" si="4"/>
        <v>360690.31389877788</v>
      </c>
      <c r="G115" s="22">
        <f t="shared" si="5"/>
        <v>9826796.249556208</v>
      </c>
    </row>
    <row r="116" spans="1:7">
      <c r="A116" s="4">
        <v>105</v>
      </c>
      <c r="B116" s="5" t="s">
        <v>107</v>
      </c>
      <c r="C116" s="21">
        <f>IIN_SK_koeficienti!I114</f>
        <v>0.10917554822681252</v>
      </c>
      <c r="D116" s="22">
        <f t="shared" si="3"/>
        <v>1492648.0953569808</v>
      </c>
      <c r="F116" s="369">
        <f t="shared" si="4"/>
        <v>56874.887489554698</v>
      </c>
      <c r="G116" s="22">
        <f t="shared" si="5"/>
        <v>1549522.9828465355</v>
      </c>
    </row>
    <row r="117" spans="1:7">
      <c r="A117" s="4">
        <v>106</v>
      </c>
      <c r="B117" s="5" t="s">
        <v>108</v>
      </c>
      <c r="C117" s="21">
        <f>IIN_SK_koeficienti!I115</f>
        <v>1.0322704230639705</v>
      </c>
      <c r="D117" s="22">
        <f t="shared" si="3"/>
        <v>14113201.224130604</v>
      </c>
      <c r="F117" s="369">
        <f t="shared" si="4"/>
        <v>537760.19561255246</v>
      </c>
      <c r="G117" s="22">
        <f t="shared" si="5"/>
        <v>14650961.419743156</v>
      </c>
    </row>
    <row r="118" spans="1:7">
      <c r="A118" s="4">
        <v>107</v>
      </c>
      <c r="B118" s="5" t="s">
        <v>109</v>
      </c>
      <c r="C118" s="21">
        <f>IIN_SK_koeficienti!I116</f>
        <v>0.13313729076806075</v>
      </c>
      <c r="D118" s="22">
        <f t="shared" si="3"/>
        <v>1820253.0393809264</v>
      </c>
      <c r="F118" s="369">
        <f t="shared" si="4"/>
        <v>69357.73216697188</v>
      </c>
      <c r="G118" s="22">
        <f t="shared" si="5"/>
        <v>1889610.7715478982</v>
      </c>
    </row>
    <row r="119" spans="1:7">
      <c r="A119" s="4">
        <v>108</v>
      </c>
      <c r="B119" s="5" t="s">
        <v>110</v>
      </c>
      <c r="C119" s="21">
        <f>IIN_SK_koeficienti!I117</f>
        <v>1.1810644164515134</v>
      </c>
      <c r="D119" s="22">
        <f t="shared" si="3"/>
        <v>16147512.701725092</v>
      </c>
      <c r="F119" s="369">
        <f t="shared" si="4"/>
        <v>615274.27060906065</v>
      </c>
      <c r="G119" s="22">
        <f t="shared" si="5"/>
        <v>16762786.972334152</v>
      </c>
    </row>
    <row r="120" spans="1:7">
      <c r="A120" s="4">
        <v>109</v>
      </c>
      <c r="B120" s="5" t="s">
        <v>111</v>
      </c>
      <c r="C120" s="21">
        <f>IIN_SK_koeficienti!I118</f>
        <v>7.6851031085306262E-2</v>
      </c>
      <c r="D120" s="22">
        <f t="shared" si="3"/>
        <v>1050707.2969983073</v>
      </c>
      <c r="F120" s="369">
        <f t="shared" si="4"/>
        <v>40035.46414397224</v>
      </c>
      <c r="G120" s="22">
        <f t="shared" si="5"/>
        <v>1090742.7611422795</v>
      </c>
    </row>
    <row r="121" spans="1:7">
      <c r="A121" s="4">
        <v>110</v>
      </c>
      <c r="B121" s="5" t="s">
        <v>112</v>
      </c>
      <c r="C121" s="21">
        <f>IIN_SK_koeficienti!I119</f>
        <v>0.28901479816739623</v>
      </c>
      <c r="D121" s="22">
        <f t="shared" si="3"/>
        <v>3951410.320544641</v>
      </c>
      <c r="F121" s="369">
        <f t="shared" si="4"/>
        <v>150561.95636808418</v>
      </c>
      <c r="G121" s="22">
        <f t="shared" si="5"/>
        <v>4101972.2769127251</v>
      </c>
    </row>
    <row r="122" spans="1:7">
      <c r="A122" s="4">
        <v>111</v>
      </c>
      <c r="B122" s="5" t="s">
        <v>113</v>
      </c>
      <c r="C122" s="21">
        <f>IIN_SK_koeficienti!I120</f>
        <v>8.7847117329467359E-2</v>
      </c>
      <c r="D122" s="22">
        <f t="shared" si="3"/>
        <v>1201045.7881284778</v>
      </c>
      <c r="F122" s="369">
        <f t="shared" si="4"/>
        <v>45763.86375468754</v>
      </c>
      <c r="G122" s="22">
        <f t="shared" si="5"/>
        <v>1246809.6518831654</v>
      </c>
    </row>
    <row r="123" spans="1:7">
      <c r="A123" s="4">
        <v>112</v>
      </c>
      <c r="B123" s="5" t="s">
        <v>114</v>
      </c>
      <c r="C123" s="21">
        <f>IIN_SK_koeficienti!I121</f>
        <v>4.3427305826952846E-2</v>
      </c>
      <c r="D123" s="22">
        <f t="shared" si="3"/>
        <v>593738.12526609923</v>
      </c>
      <c r="F123" s="369">
        <f t="shared" si="4"/>
        <v>22623.409481316769</v>
      </c>
      <c r="G123" s="22">
        <f t="shared" si="5"/>
        <v>616361.53474741604</v>
      </c>
    </row>
    <row r="124" spans="1:7">
      <c r="A124" s="4">
        <v>113</v>
      </c>
      <c r="B124" s="5" t="s">
        <v>115</v>
      </c>
      <c r="C124" s="21">
        <f>IIN_SK_koeficienti!I122</f>
        <v>0.12731913517569901</v>
      </c>
      <c r="D124" s="22">
        <f t="shared" si="3"/>
        <v>1740707.2161221569</v>
      </c>
      <c r="F124" s="369">
        <f t="shared" si="4"/>
        <v>66326.770105532647</v>
      </c>
      <c r="G124" s="22">
        <f t="shared" si="5"/>
        <v>1807033.9862276895</v>
      </c>
    </row>
    <row r="125" spans="1:7">
      <c r="A125" s="4">
        <v>114</v>
      </c>
      <c r="B125" s="5" t="s">
        <v>116</v>
      </c>
      <c r="C125" s="21">
        <f>IIN_SK_koeficienti!I123</f>
        <v>0.30878662399343793</v>
      </c>
      <c r="D125" s="22">
        <f t="shared" si="3"/>
        <v>4221730.7232382838</v>
      </c>
      <c r="F125" s="369">
        <f t="shared" si="4"/>
        <v>160862.06832156851</v>
      </c>
      <c r="G125" s="22">
        <f t="shared" si="5"/>
        <v>4382592.7915598527</v>
      </c>
    </row>
    <row r="126" spans="1:7">
      <c r="A126" s="4">
        <v>115</v>
      </c>
      <c r="B126" s="5" t="s">
        <v>117</v>
      </c>
      <c r="C126" s="21">
        <f>IIN_SK_koeficienti!I124</f>
        <v>0.43628408947283737</v>
      </c>
      <c r="D126" s="22">
        <f t="shared" si="3"/>
        <v>5964876.0712726321</v>
      </c>
      <c r="F126" s="369">
        <f t="shared" si="4"/>
        <v>227281.73941201647</v>
      </c>
      <c r="G126" s="22">
        <f t="shared" si="5"/>
        <v>6192157.8106846483</v>
      </c>
    </row>
    <row r="127" spans="1:7">
      <c r="A127" s="4">
        <v>116</v>
      </c>
      <c r="B127" s="5" t="s">
        <v>118</v>
      </c>
      <c r="C127" s="21">
        <f>IIN_SK_koeficienti!I125</f>
        <v>0.12485426651407561</v>
      </c>
      <c r="D127" s="22">
        <f t="shared" si="3"/>
        <v>1707007.5317804418</v>
      </c>
      <c r="F127" s="369">
        <f t="shared" si="4"/>
        <v>65042.699358160571</v>
      </c>
      <c r="G127" s="22">
        <f t="shared" si="5"/>
        <v>1772050.2311386024</v>
      </c>
    </row>
    <row r="128" spans="1:7">
      <c r="A128" s="4">
        <v>117</v>
      </c>
      <c r="B128" s="5" t="s">
        <v>119</v>
      </c>
      <c r="C128" s="21">
        <f>IIN_SK_koeficienti!I126</f>
        <v>0.13583406774583009</v>
      </c>
      <c r="D128" s="22">
        <f t="shared" si="3"/>
        <v>1857123.3742209889</v>
      </c>
      <c r="F128" s="369">
        <f t="shared" si="4"/>
        <v>70762.615308720866</v>
      </c>
      <c r="G128" s="22">
        <f t="shared" si="5"/>
        <v>1927885.9895297098</v>
      </c>
    </row>
    <row r="129" spans="1:7">
      <c r="A129" s="4">
        <v>118</v>
      </c>
      <c r="B129" s="5" t="s">
        <v>120</v>
      </c>
      <c r="C129" s="21">
        <f>IIN_SK_koeficienti!I127</f>
        <v>0.1518895435678756</v>
      </c>
      <c r="D129" s="22">
        <f t="shared" si="3"/>
        <v>2076633.8396599952</v>
      </c>
      <c r="F129" s="369">
        <f t="shared" si="4"/>
        <v>79126.698620425654</v>
      </c>
      <c r="G129" s="22">
        <f t="shared" si="5"/>
        <v>2155760.5382804209</v>
      </c>
    </row>
    <row r="130" spans="1:7">
      <c r="A130" s="8">
        <v>119</v>
      </c>
      <c r="B130" s="6" t="s">
        <v>121</v>
      </c>
      <c r="C130" s="23">
        <f>IIN_SK_koeficienti!I128</f>
        <v>6.2956794367013472E-2</v>
      </c>
      <c r="D130" s="119">
        <f t="shared" si="3"/>
        <v>860745.2925858082</v>
      </c>
      <c r="F130" s="370">
        <f t="shared" si="4"/>
        <v>32797.276079512689</v>
      </c>
      <c r="G130" s="119">
        <f t="shared" si="5"/>
        <v>893542.56866532087</v>
      </c>
    </row>
  </sheetData>
  <sheetProtection formatCells="0" formatColumns="0" formatRows="0" insertColumns="0" insertRows="0" insertHyperlinks="0" deleteColumns="0" deleteRows="0"/>
  <mergeCells count="2">
    <mergeCell ref="A4:G4"/>
    <mergeCell ref="A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36"/>
  <sheetViews>
    <sheetView zoomScaleNormal="100" workbookViewId="0">
      <selection activeCell="L12" sqref="L12"/>
    </sheetView>
  </sheetViews>
  <sheetFormatPr defaultRowHeight="15"/>
  <cols>
    <col min="1" max="1" width="13.140625" style="1" customWidth="1"/>
    <col min="2" max="2" width="18.85546875" style="1" customWidth="1"/>
    <col min="3" max="6" width="18.7109375" style="1" customWidth="1"/>
    <col min="7" max="8" width="23.85546875" style="1" customWidth="1"/>
    <col min="9" max="9" width="21.28515625" customWidth="1"/>
    <col min="10" max="10" width="13.85546875" style="19" customWidth="1"/>
    <col min="11" max="11" width="16.5703125" customWidth="1"/>
    <col min="12" max="12" width="15.85546875" customWidth="1"/>
  </cols>
  <sheetData>
    <row r="1" spans="1:10" ht="18.75">
      <c r="J1" s="367"/>
    </row>
    <row r="2" spans="1:10">
      <c r="A2" s="498" t="s">
        <v>143</v>
      </c>
      <c r="B2" s="498"/>
      <c r="C2" s="499"/>
      <c r="D2" s="60"/>
      <c r="E2" s="60"/>
      <c r="F2" s="402"/>
      <c r="G2" s="402"/>
      <c r="I2" s="116"/>
    </row>
    <row r="3" spans="1:10" ht="15.75" thickBot="1">
      <c r="A3" s="60" t="s">
        <v>230</v>
      </c>
      <c r="B3" s="60"/>
      <c r="C3" s="61"/>
      <c r="D3" s="60"/>
      <c r="E3" s="60"/>
      <c r="F3" s="402"/>
      <c r="G3" s="402"/>
    </row>
    <row r="4" spans="1:10" ht="45.75" customHeight="1" thickBot="1">
      <c r="A4" s="504" t="s">
        <v>231</v>
      </c>
      <c r="B4" s="505"/>
      <c r="C4" s="505"/>
      <c r="D4" s="505"/>
      <c r="E4" s="505"/>
      <c r="F4" s="505"/>
      <c r="G4" s="505"/>
      <c r="H4" s="506"/>
      <c r="I4" s="507"/>
    </row>
    <row r="6" spans="1:10">
      <c r="I6" s="220"/>
    </row>
    <row r="7" spans="1:10" ht="15.75">
      <c r="B7" s="114"/>
      <c r="C7" s="508" t="s">
        <v>243</v>
      </c>
      <c r="D7" s="509"/>
      <c r="E7" s="509"/>
      <c r="F7" s="509"/>
      <c r="G7" s="509"/>
      <c r="H7" s="510"/>
      <c r="I7" s="363">
        <v>2019</v>
      </c>
    </row>
    <row r="8" spans="1:10" ht="102.75" customHeight="1">
      <c r="A8" s="110" t="s">
        <v>144</v>
      </c>
      <c r="B8" s="59" t="s">
        <v>179</v>
      </c>
      <c r="C8" s="111" t="s">
        <v>166</v>
      </c>
      <c r="D8" s="111" t="s">
        <v>167</v>
      </c>
      <c r="E8" s="403" t="s">
        <v>168</v>
      </c>
      <c r="F8" s="411" t="s">
        <v>232</v>
      </c>
      <c r="G8" s="417" t="s">
        <v>233</v>
      </c>
      <c r="H8" s="417" t="s">
        <v>169</v>
      </c>
      <c r="I8" s="418" t="s">
        <v>234</v>
      </c>
    </row>
    <row r="9" spans="1:10" s="423" customFormat="1" ht="14.25" customHeight="1">
      <c r="A9" s="424">
        <v>1</v>
      </c>
      <c r="B9" s="59">
        <v>2</v>
      </c>
      <c r="C9" s="111">
        <v>3</v>
      </c>
      <c r="D9" s="111">
        <v>4</v>
      </c>
      <c r="E9" s="111">
        <v>5</v>
      </c>
      <c r="F9" s="59">
        <v>6</v>
      </c>
      <c r="G9" s="417" t="s">
        <v>236</v>
      </c>
      <c r="H9" s="417" t="s">
        <v>237</v>
      </c>
      <c r="I9" s="418"/>
      <c r="J9" s="422"/>
    </row>
    <row r="10" spans="1:10" ht="15.75">
      <c r="A10" s="407">
        <v>50000</v>
      </c>
      <c r="B10" s="408" t="s">
        <v>171</v>
      </c>
      <c r="C10" s="405">
        <v>53037549.020000063</v>
      </c>
      <c r="D10" s="405">
        <v>52469179.049595736</v>
      </c>
      <c r="E10" s="405">
        <v>4195687.7699999996</v>
      </c>
      <c r="F10" s="405">
        <v>902782.87999999535</v>
      </c>
      <c r="G10" s="409">
        <f>E10-F10</f>
        <v>3292904.8900000043</v>
      </c>
      <c r="H10" s="410">
        <f>D10-G10</f>
        <v>49176274.159595728</v>
      </c>
      <c r="I10" s="419">
        <f>H10/$H$129*100</f>
        <v>2.8931483345017828</v>
      </c>
      <c r="J10" s="404"/>
    </row>
    <row r="11" spans="1:10" ht="15.75">
      <c r="A11" s="392">
        <v>110000</v>
      </c>
      <c r="B11" s="112" t="s">
        <v>172</v>
      </c>
      <c r="C11" s="405">
        <v>15530533.089999961</v>
      </c>
      <c r="D11" s="405">
        <v>15338105.716473548</v>
      </c>
      <c r="E11" s="405">
        <v>1331722.77</v>
      </c>
      <c r="F11" s="405">
        <v>243107.08000000028</v>
      </c>
      <c r="G11" s="409">
        <f t="shared" ref="G11:G74" si="0">E11-F11</f>
        <v>1088615.6899999997</v>
      </c>
      <c r="H11" s="410">
        <f t="shared" ref="H11:H74" si="1">D11-G11</f>
        <v>14249490.026473548</v>
      </c>
      <c r="I11" s="419">
        <f t="shared" ref="I11:I74" si="2">H11/$H$129*100</f>
        <v>0.83832882913817375</v>
      </c>
      <c r="J11" s="404"/>
    </row>
    <row r="12" spans="1:10" ht="15.75">
      <c r="A12" s="392">
        <v>90000</v>
      </c>
      <c r="B12" s="112" t="s">
        <v>175</v>
      </c>
      <c r="C12" s="405">
        <v>51651691.609999791</v>
      </c>
      <c r="D12" s="405">
        <v>51049761.184475049</v>
      </c>
      <c r="E12" s="405">
        <v>3517433.97</v>
      </c>
      <c r="F12" s="405">
        <v>485268.36000000022</v>
      </c>
      <c r="G12" s="409">
        <f t="shared" si="0"/>
        <v>3032165.61</v>
      </c>
      <c r="H12" s="410">
        <f t="shared" si="1"/>
        <v>48017595.57447505</v>
      </c>
      <c r="I12" s="419">
        <f t="shared" si="2"/>
        <v>2.8249807257096746</v>
      </c>
      <c r="J12" s="404"/>
    </row>
    <row r="13" spans="1:10" ht="15.75">
      <c r="A13" s="392">
        <v>130000</v>
      </c>
      <c r="B13" s="112" t="s">
        <v>176</v>
      </c>
      <c r="C13" s="405">
        <v>66941646.069999717</v>
      </c>
      <c r="D13" s="405">
        <v>66352624.829926491</v>
      </c>
      <c r="E13" s="405">
        <v>3526899.2900000005</v>
      </c>
      <c r="F13" s="405">
        <v>366370.87999999884</v>
      </c>
      <c r="G13" s="409">
        <f t="shared" si="0"/>
        <v>3160528.4100000015</v>
      </c>
      <c r="H13" s="410">
        <f t="shared" si="1"/>
        <v>63192096.419926487</v>
      </c>
      <c r="I13" s="419">
        <f t="shared" si="2"/>
        <v>3.7177299751838166</v>
      </c>
      <c r="J13" s="404"/>
    </row>
    <row r="14" spans="1:10" ht="15.75">
      <c r="A14" s="392">
        <v>170000</v>
      </c>
      <c r="B14" s="112" t="s">
        <v>177</v>
      </c>
      <c r="C14" s="405">
        <v>51578054.089999907</v>
      </c>
      <c r="D14" s="405">
        <v>51194613.39718239</v>
      </c>
      <c r="E14" s="405">
        <v>3597967.65</v>
      </c>
      <c r="F14" s="405">
        <v>649032.14999999979</v>
      </c>
      <c r="G14" s="409">
        <f t="shared" si="0"/>
        <v>2948935.5</v>
      </c>
      <c r="H14" s="410">
        <f t="shared" si="1"/>
        <v>48245677.89718239</v>
      </c>
      <c r="I14" s="419">
        <f t="shared" si="2"/>
        <v>2.8383993102475862</v>
      </c>
      <c r="J14" s="404"/>
    </row>
    <row r="15" spans="1:10" ht="15.75">
      <c r="A15" s="392">
        <v>210000</v>
      </c>
      <c r="B15" s="112" t="s">
        <v>178</v>
      </c>
      <c r="C15" s="405">
        <v>19077027.039999999</v>
      </c>
      <c r="D15" s="405">
        <v>19003889.836072773</v>
      </c>
      <c r="E15" s="405">
        <v>1622763.3800000001</v>
      </c>
      <c r="F15" s="405">
        <v>285215.5</v>
      </c>
      <c r="G15" s="409">
        <f t="shared" si="0"/>
        <v>1337547.8800000001</v>
      </c>
      <c r="H15" s="410">
        <f t="shared" si="1"/>
        <v>17666341.956072774</v>
      </c>
      <c r="I15" s="419">
        <f t="shared" si="2"/>
        <v>1.039349740915205</v>
      </c>
      <c r="J15" s="404"/>
    </row>
    <row r="16" spans="1:10" ht="15.75">
      <c r="A16" s="392">
        <v>10000</v>
      </c>
      <c r="B16" s="112" t="s">
        <v>173</v>
      </c>
      <c r="C16" s="405">
        <v>777763448.83999431</v>
      </c>
      <c r="D16" s="405">
        <v>754731659.12137985</v>
      </c>
      <c r="E16" s="405">
        <v>42934256.519999996</v>
      </c>
      <c r="F16" s="405">
        <v>4581040.1000000322</v>
      </c>
      <c r="G16" s="409">
        <f t="shared" si="0"/>
        <v>38353216.419999965</v>
      </c>
      <c r="H16" s="410">
        <f t="shared" si="1"/>
        <v>716378442.7013799</v>
      </c>
      <c r="I16" s="419">
        <f t="shared" si="2"/>
        <v>42.146118911899208</v>
      </c>
      <c r="J16" s="404"/>
    </row>
    <row r="17" spans="1:11" ht="15.75">
      <c r="A17" s="392">
        <v>250000</v>
      </c>
      <c r="B17" s="112" t="s">
        <v>9</v>
      </c>
      <c r="C17" s="405">
        <v>21755730.200000077</v>
      </c>
      <c r="D17" s="405">
        <v>21516343.477842968</v>
      </c>
      <c r="E17" s="405">
        <v>1388319.7999999998</v>
      </c>
      <c r="F17" s="405">
        <v>197345.7799999993</v>
      </c>
      <c r="G17" s="409">
        <f t="shared" si="0"/>
        <v>1190974.0200000005</v>
      </c>
      <c r="H17" s="410">
        <f t="shared" si="1"/>
        <v>20325369.457842968</v>
      </c>
      <c r="I17" s="419">
        <f t="shared" si="2"/>
        <v>1.1957861753464571</v>
      </c>
      <c r="J17" s="404"/>
    </row>
    <row r="18" spans="1:11" ht="15.75">
      <c r="A18" s="392">
        <v>270000</v>
      </c>
      <c r="B18" s="112" t="s">
        <v>174</v>
      </c>
      <c r="C18" s="405">
        <v>35799034.720000148</v>
      </c>
      <c r="D18" s="405">
        <v>35702804.132020913</v>
      </c>
      <c r="E18" s="405">
        <v>2272787.63</v>
      </c>
      <c r="F18" s="405">
        <v>308686.38000000129</v>
      </c>
      <c r="G18" s="409">
        <f t="shared" si="0"/>
        <v>1964101.2499999986</v>
      </c>
      <c r="H18" s="410">
        <f t="shared" si="1"/>
        <v>33738702.882020913</v>
      </c>
      <c r="I18" s="419">
        <f t="shared" si="2"/>
        <v>1.9849220730831341</v>
      </c>
      <c r="J18" s="404"/>
    </row>
    <row r="19" spans="1:11" ht="15.75">
      <c r="A19" s="392">
        <v>604300</v>
      </c>
      <c r="B19" s="112" t="s">
        <v>12</v>
      </c>
      <c r="C19" s="405">
        <v>1355861.5099999998</v>
      </c>
      <c r="D19" s="405">
        <v>1354245.9401494688</v>
      </c>
      <c r="E19" s="405">
        <v>136119.46000000002</v>
      </c>
      <c r="F19" s="405">
        <v>33772.270000000019</v>
      </c>
      <c r="G19" s="409">
        <f t="shared" si="0"/>
        <v>102347.19</v>
      </c>
      <c r="H19" s="410">
        <f t="shared" si="1"/>
        <v>1251898.7501494689</v>
      </c>
      <c r="I19" s="419">
        <f t="shared" si="2"/>
        <v>7.3651956067376359E-2</v>
      </c>
      <c r="J19" s="404"/>
    </row>
    <row r="20" spans="1:11" ht="15.75">
      <c r="A20" s="392">
        <v>320200</v>
      </c>
      <c r="B20" s="112" t="s">
        <v>13</v>
      </c>
      <c r="C20" s="405">
        <v>7340892.9400000079</v>
      </c>
      <c r="D20" s="405">
        <v>7381646.3689018162</v>
      </c>
      <c r="E20" s="405">
        <v>502063.22000000003</v>
      </c>
      <c r="F20" s="405">
        <v>80605.23999999986</v>
      </c>
      <c r="G20" s="409">
        <f t="shared" si="0"/>
        <v>421457.98000000016</v>
      </c>
      <c r="H20" s="410">
        <f t="shared" si="1"/>
        <v>6960188.3889018157</v>
      </c>
      <c r="I20" s="419">
        <f t="shared" si="2"/>
        <v>0.4094831865427252</v>
      </c>
      <c r="J20" s="404"/>
      <c r="K20" s="406"/>
    </row>
    <row r="21" spans="1:11" ht="15.75">
      <c r="A21" s="392">
        <v>640600</v>
      </c>
      <c r="B21" s="112" t="s">
        <v>14</v>
      </c>
      <c r="C21" s="405">
        <v>5265775.4199999962</v>
      </c>
      <c r="D21" s="405">
        <v>5228551.9769576434</v>
      </c>
      <c r="E21" s="405">
        <v>420588.98</v>
      </c>
      <c r="F21" s="405">
        <v>91032.539999999935</v>
      </c>
      <c r="G21" s="409">
        <f t="shared" si="0"/>
        <v>329556.44000000006</v>
      </c>
      <c r="H21" s="410">
        <f t="shared" si="1"/>
        <v>4898995.536957643</v>
      </c>
      <c r="I21" s="419">
        <f t="shared" si="2"/>
        <v>0.2882186790418933</v>
      </c>
      <c r="J21" s="404"/>
    </row>
    <row r="22" spans="1:11" ht="15.75">
      <c r="A22" s="392">
        <v>560800</v>
      </c>
      <c r="B22" s="112" t="s">
        <v>15</v>
      </c>
      <c r="C22" s="405">
        <v>1729261.1000000027</v>
      </c>
      <c r="D22" s="405">
        <v>1710077.3778525144</v>
      </c>
      <c r="E22" s="405">
        <v>149824.26</v>
      </c>
      <c r="F22" s="405">
        <v>27584.769999999986</v>
      </c>
      <c r="G22" s="409">
        <f t="shared" si="0"/>
        <v>122239.49000000002</v>
      </c>
      <c r="H22" s="410">
        <f t="shared" si="1"/>
        <v>1587837.8878525144</v>
      </c>
      <c r="I22" s="419">
        <f t="shared" si="2"/>
        <v>9.3415994180253203E-2</v>
      </c>
      <c r="J22" s="404"/>
      <c r="K22" s="116"/>
    </row>
    <row r="23" spans="1:11" ht="15.75">
      <c r="A23" s="392">
        <v>661000</v>
      </c>
      <c r="B23" s="112" t="s">
        <v>16</v>
      </c>
      <c r="C23" s="405">
        <v>2776352.5600000024</v>
      </c>
      <c r="D23" s="405">
        <v>2753951.499437368</v>
      </c>
      <c r="E23" s="405">
        <v>218667.34</v>
      </c>
      <c r="F23" s="405">
        <v>48108.940000000024</v>
      </c>
      <c r="G23" s="409">
        <f t="shared" si="0"/>
        <v>170558.39999999997</v>
      </c>
      <c r="H23" s="410">
        <f t="shared" si="1"/>
        <v>2583393.0994373681</v>
      </c>
      <c r="I23" s="419">
        <f t="shared" si="2"/>
        <v>0.15198669624185421</v>
      </c>
      <c r="J23" s="404"/>
    </row>
    <row r="24" spans="1:11" ht="15.75">
      <c r="A24" s="392">
        <v>624200</v>
      </c>
      <c r="B24" s="112" t="s">
        <v>17</v>
      </c>
      <c r="C24" s="405">
        <v>968921.83000000124</v>
      </c>
      <c r="D24" s="405">
        <v>908812.43596844596</v>
      </c>
      <c r="E24" s="405">
        <v>66521.31</v>
      </c>
      <c r="F24" s="405">
        <v>13665.499999999998</v>
      </c>
      <c r="G24" s="409">
        <f t="shared" si="0"/>
        <v>52855.81</v>
      </c>
      <c r="H24" s="410">
        <f t="shared" si="1"/>
        <v>855956.62596844602</v>
      </c>
      <c r="I24" s="419">
        <f t="shared" si="2"/>
        <v>5.035781032921452E-2</v>
      </c>
      <c r="J24" s="404"/>
    </row>
    <row r="25" spans="1:11" ht="15.75">
      <c r="A25" s="392">
        <v>360200</v>
      </c>
      <c r="B25" s="112" t="s">
        <v>18</v>
      </c>
      <c r="C25" s="405">
        <v>9231182.3499999661</v>
      </c>
      <c r="D25" s="405">
        <v>9249084.6860142555</v>
      </c>
      <c r="E25" s="405">
        <v>733223.63</v>
      </c>
      <c r="F25" s="405">
        <v>159462.56999999977</v>
      </c>
      <c r="G25" s="409">
        <f t="shared" si="0"/>
        <v>573761.06000000029</v>
      </c>
      <c r="H25" s="410">
        <f t="shared" si="1"/>
        <v>8675323.626014255</v>
      </c>
      <c r="I25" s="419">
        <f t="shared" si="2"/>
        <v>0.51038836367332963</v>
      </c>
      <c r="J25" s="404"/>
    </row>
    <row r="26" spans="1:11" ht="15.75">
      <c r="A26" s="392">
        <v>424701</v>
      </c>
      <c r="B26" s="112" t="s">
        <v>19</v>
      </c>
      <c r="C26" s="405">
        <v>4017781.5099999867</v>
      </c>
      <c r="D26" s="405">
        <v>3850259.9818079402</v>
      </c>
      <c r="E26" s="405">
        <v>281137.11</v>
      </c>
      <c r="F26" s="405">
        <v>49402.440000000017</v>
      </c>
      <c r="G26" s="409">
        <f t="shared" si="0"/>
        <v>231734.66999999998</v>
      </c>
      <c r="H26" s="410">
        <f t="shared" si="1"/>
        <v>3618525.3118079402</v>
      </c>
      <c r="I26" s="419">
        <f t="shared" si="2"/>
        <v>0.2128858002790944</v>
      </c>
      <c r="J26" s="404"/>
    </row>
    <row r="27" spans="1:11" ht="15.75">
      <c r="A27" s="392">
        <v>360800</v>
      </c>
      <c r="B27" s="112" t="s">
        <v>207</v>
      </c>
      <c r="C27" s="405">
        <v>2081727.4900000035</v>
      </c>
      <c r="D27" s="405">
        <v>2079387.0479004071</v>
      </c>
      <c r="E27" s="405">
        <v>161826.43</v>
      </c>
      <c r="F27" s="405">
        <v>36308.599999999969</v>
      </c>
      <c r="G27" s="409">
        <f t="shared" si="0"/>
        <v>125517.83000000002</v>
      </c>
      <c r="H27" s="410">
        <f t="shared" si="1"/>
        <v>1953869.217900407</v>
      </c>
      <c r="I27" s="419">
        <f t="shared" si="2"/>
        <v>0.11495042213359367</v>
      </c>
      <c r="J27" s="404"/>
    </row>
    <row r="28" spans="1:11" ht="15.75">
      <c r="A28" s="392">
        <v>460800</v>
      </c>
      <c r="B28" s="112" t="s">
        <v>21</v>
      </c>
      <c r="C28" s="405">
        <v>4354082.3299999721</v>
      </c>
      <c r="D28" s="405">
        <v>4302983.4071928123</v>
      </c>
      <c r="E28" s="405">
        <v>401443.33</v>
      </c>
      <c r="F28" s="405">
        <v>76138.489999999932</v>
      </c>
      <c r="G28" s="409">
        <f t="shared" si="0"/>
        <v>325304.84000000008</v>
      </c>
      <c r="H28" s="410">
        <f t="shared" si="1"/>
        <v>3977678.5671928125</v>
      </c>
      <c r="I28" s="419">
        <f t="shared" si="2"/>
        <v>0.23401557597693221</v>
      </c>
      <c r="J28" s="404"/>
    </row>
    <row r="29" spans="1:11" ht="15.75">
      <c r="A29" s="392" t="s">
        <v>145</v>
      </c>
      <c r="B29" s="112" t="s">
        <v>22</v>
      </c>
      <c r="C29" s="405">
        <v>13544489.58999997</v>
      </c>
      <c r="D29" s="405">
        <v>13403355.001142761</v>
      </c>
      <c r="E29" s="405">
        <v>751391.17999999993</v>
      </c>
      <c r="F29" s="405">
        <v>68941.749999999898</v>
      </c>
      <c r="G29" s="409">
        <f t="shared" si="0"/>
        <v>682449.43</v>
      </c>
      <c r="H29" s="410">
        <f t="shared" si="1"/>
        <v>12720905.571142761</v>
      </c>
      <c r="I29" s="419">
        <f t="shared" si="2"/>
        <v>0.74839884467588724</v>
      </c>
      <c r="J29" s="404"/>
    </row>
    <row r="30" spans="1:11" ht="15.75">
      <c r="A30" s="392" t="s">
        <v>146</v>
      </c>
      <c r="B30" s="112" t="s">
        <v>23</v>
      </c>
      <c r="C30" s="405">
        <v>14917481.860000005</v>
      </c>
      <c r="D30" s="405">
        <v>14805758.52809624</v>
      </c>
      <c r="E30" s="405">
        <v>711649.22</v>
      </c>
      <c r="F30" s="405">
        <v>58923.390000000036</v>
      </c>
      <c r="G30" s="409">
        <f t="shared" si="0"/>
        <v>652725.82999999996</v>
      </c>
      <c r="H30" s="410">
        <f t="shared" si="1"/>
        <v>14153032.69809624</v>
      </c>
      <c r="I30" s="419">
        <f t="shared" si="2"/>
        <v>0.83265403242544123</v>
      </c>
      <c r="J30" s="404"/>
    </row>
    <row r="31" spans="1:11" ht="15.75">
      <c r="A31" s="392" t="s">
        <v>147</v>
      </c>
      <c r="B31" s="112" t="s">
        <v>24</v>
      </c>
      <c r="C31" s="405">
        <v>5094340.8399999859</v>
      </c>
      <c r="D31" s="405">
        <v>5106571.5019421419</v>
      </c>
      <c r="E31" s="405">
        <v>328835.61</v>
      </c>
      <c r="F31" s="405">
        <v>45472.760000000046</v>
      </c>
      <c r="G31" s="409">
        <f t="shared" si="0"/>
        <v>283362.84999999992</v>
      </c>
      <c r="H31" s="410">
        <f t="shared" si="1"/>
        <v>4823208.6519421423</v>
      </c>
      <c r="I31" s="419">
        <f t="shared" si="2"/>
        <v>0.28375996996100439</v>
      </c>
      <c r="J31" s="404"/>
    </row>
    <row r="32" spans="1:11" ht="15.75">
      <c r="A32" s="392">
        <v>384400</v>
      </c>
      <c r="B32" s="112" t="s">
        <v>25</v>
      </c>
      <c r="C32" s="405">
        <v>547165.50999999978</v>
      </c>
      <c r="D32" s="405">
        <v>547526.45178937842</v>
      </c>
      <c r="E32" s="405">
        <v>49479.41</v>
      </c>
      <c r="F32" s="405">
        <v>9872.4400000000078</v>
      </c>
      <c r="G32" s="409">
        <f t="shared" si="0"/>
        <v>39606.969999999994</v>
      </c>
      <c r="H32" s="410">
        <f t="shared" si="1"/>
        <v>507919.48178937845</v>
      </c>
      <c r="I32" s="419">
        <f t="shared" si="2"/>
        <v>2.9882019895019013E-2</v>
      </c>
      <c r="J32" s="404"/>
    </row>
    <row r="33" spans="1:10" ht="15.75">
      <c r="A33" s="392">
        <v>380200</v>
      </c>
      <c r="B33" s="112" t="s">
        <v>26</v>
      </c>
      <c r="C33" s="405">
        <v>7812719.5499999635</v>
      </c>
      <c r="D33" s="405">
        <v>7016567.0503465496</v>
      </c>
      <c r="E33" s="405">
        <v>563266.62</v>
      </c>
      <c r="F33" s="405">
        <v>125951.09999999998</v>
      </c>
      <c r="G33" s="409">
        <f t="shared" si="0"/>
        <v>437315.52</v>
      </c>
      <c r="H33" s="410">
        <f t="shared" si="1"/>
        <v>6579251.53034655</v>
      </c>
      <c r="I33" s="419">
        <f t="shared" si="2"/>
        <v>0.38707183357395919</v>
      </c>
      <c r="J33" s="404"/>
    </row>
    <row r="34" spans="1:10" ht="15.75">
      <c r="A34" s="392">
        <v>400200</v>
      </c>
      <c r="B34" s="112" t="s">
        <v>27</v>
      </c>
      <c r="C34" s="405">
        <v>17646141.179999981</v>
      </c>
      <c r="D34" s="405">
        <v>17503772.170306284</v>
      </c>
      <c r="E34" s="405">
        <v>1484835.72</v>
      </c>
      <c r="F34" s="405">
        <v>261435.09999999989</v>
      </c>
      <c r="G34" s="409">
        <f t="shared" si="0"/>
        <v>1223400.6200000001</v>
      </c>
      <c r="H34" s="410">
        <f t="shared" si="1"/>
        <v>16280371.550306283</v>
      </c>
      <c r="I34" s="419">
        <f t="shared" si="2"/>
        <v>0.95781005455957158</v>
      </c>
      <c r="J34" s="404"/>
    </row>
    <row r="35" spans="1:10" ht="15.75">
      <c r="A35" s="392">
        <v>964700</v>
      </c>
      <c r="B35" s="112" t="s">
        <v>28</v>
      </c>
      <c r="C35" s="405">
        <v>2353067.1299999976</v>
      </c>
      <c r="D35" s="405">
        <v>2275741.3986297441</v>
      </c>
      <c r="E35" s="405">
        <v>163529.32999999999</v>
      </c>
      <c r="F35" s="405">
        <v>27654.949999999993</v>
      </c>
      <c r="G35" s="409">
        <f t="shared" si="0"/>
        <v>135874.38</v>
      </c>
      <c r="H35" s="410">
        <f t="shared" si="1"/>
        <v>2139867.0186297442</v>
      </c>
      <c r="I35" s="419">
        <f t="shared" si="2"/>
        <v>0.12589308171074412</v>
      </c>
      <c r="J35" s="404"/>
    </row>
    <row r="36" spans="1:10" ht="15.75">
      <c r="A36" s="392">
        <v>840601</v>
      </c>
      <c r="B36" s="112" t="s">
        <v>29</v>
      </c>
      <c r="C36" s="405">
        <v>4118116.9999999967</v>
      </c>
      <c r="D36" s="405">
        <v>3995472.0538494107</v>
      </c>
      <c r="E36" s="405">
        <v>290539.14</v>
      </c>
      <c r="F36" s="405">
        <v>57518.560000000085</v>
      </c>
      <c r="G36" s="409">
        <f t="shared" si="0"/>
        <v>233020.57999999993</v>
      </c>
      <c r="H36" s="410">
        <f t="shared" si="1"/>
        <v>3762451.4738494107</v>
      </c>
      <c r="I36" s="419">
        <f t="shared" si="2"/>
        <v>0.22135329284776964</v>
      </c>
      <c r="J36" s="404"/>
    </row>
    <row r="37" spans="1:10" ht="15.75">
      <c r="A37" s="392">
        <v>967101</v>
      </c>
      <c r="B37" s="112" t="s">
        <v>30</v>
      </c>
      <c r="C37" s="405">
        <v>5322810.5599999996</v>
      </c>
      <c r="D37" s="405">
        <v>5227854.5923287021</v>
      </c>
      <c r="E37" s="405">
        <v>378674.16</v>
      </c>
      <c r="F37" s="405">
        <v>66556.829999999987</v>
      </c>
      <c r="G37" s="409">
        <f t="shared" si="0"/>
        <v>312117.32999999996</v>
      </c>
      <c r="H37" s="410">
        <f t="shared" si="1"/>
        <v>4915737.262328702</v>
      </c>
      <c r="I37" s="419">
        <f t="shared" si="2"/>
        <v>0.28920363155612344</v>
      </c>
      <c r="J37" s="404"/>
    </row>
    <row r="38" spans="1:10" ht="15.75">
      <c r="A38" s="392" t="s">
        <v>148</v>
      </c>
      <c r="B38" s="112" t="s">
        <v>31</v>
      </c>
      <c r="C38" s="405">
        <v>11653084.539999982</v>
      </c>
      <c r="D38" s="405">
        <v>11505658.002517555</v>
      </c>
      <c r="E38" s="405">
        <v>459506.38</v>
      </c>
      <c r="F38" s="405">
        <v>42636.739999999918</v>
      </c>
      <c r="G38" s="409">
        <f t="shared" si="0"/>
        <v>416869.64000000007</v>
      </c>
      <c r="H38" s="410">
        <f t="shared" si="1"/>
        <v>11088788.362517554</v>
      </c>
      <c r="I38" s="419">
        <f t="shared" si="2"/>
        <v>0.65237780069599627</v>
      </c>
      <c r="J38" s="404"/>
    </row>
    <row r="39" spans="1:10" ht="15.75">
      <c r="A39" s="392">
        <v>420200</v>
      </c>
      <c r="B39" s="112" t="s">
        <v>32</v>
      </c>
      <c r="C39" s="405">
        <v>14338405.039999943</v>
      </c>
      <c r="D39" s="405">
        <v>14257402.514596563</v>
      </c>
      <c r="E39" s="405">
        <v>1027705.23</v>
      </c>
      <c r="F39" s="405">
        <v>158310.66000000021</v>
      </c>
      <c r="G39" s="409">
        <f t="shared" si="0"/>
        <v>869394.56999999983</v>
      </c>
      <c r="H39" s="410">
        <f t="shared" si="1"/>
        <v>13388007.944596563</v>
      </c>
      <c r="I39" s="419">
        <f t="shared" si="2"/>
        <v>0.78764594408883537</v>
      </c>
      <c r="J39" s="404"/>
    </row>
    <row r="40" spans="1:10" ht="15.75">
      <c r="A40" s="392">
        <v>700800</v>
      </c>
      <c r="B40" s="112" t="s">
        <v>33</v>
      </c>
      <c r="C40" s="405">
        <v>1601964.7100000011</v>
      </c>
      <c r="D40" s="405">
        <v>1583504.9039184186</v>
      </c>
      <c r="E40" s="405">
        <v>140008.12</v>
      </c>
      <c r="F40" s="405">
        <v>28462.869999999984</v>
      </c>
      <c r="G40" s="409">
        <f t="shared" si="0"/>
        <v>111545.25000000001</v>
      </c>
      <c r="H40" s="410">
        <f t="shared" si="1"/>
        <v>1471959.6539184186</v>
      </c>
      <c r="I40" s="419">
        <f t="shared" si="2"/>
        <v>8.6598622892151672E-2</v>
      </c>
      <c r="J40" s="404"/>
    </row>
    <row r="41" spans="1:10" ht="15.75">
      <c r="A41" s="392">
        <v>684901</v>
      </c>
      <c r="B41" s="112" t="s">
        <v>34</v>
      </c>
      <c r="C41" s="405">
        <v>1188850.8800000034</v>
      </c>
      <c r="D41" s="405">
        <v>1187246.3164655047</v>
      </c>
      <c r="E41" s="405">
        <v>119272.66</v>
      </c>
      <c r="F41" s="405">
        <v>26326.240000000002</v>
      </c>
      <c r="G41" s="409">
        <f t="shared" si="0"/>
        <v>92946.42</v>
      </c>
      <c r="H41" s="410">
        <f t="shared" si="1"/>
        <v>1094299.8964655048</v>
      </c>
      <c r="I41" s="419">
        <f t="shared" si="2"/>
        <v>6.4380068986720398E-2</v>
      </c>
      <c r="J41" s="404"/>
    </row>
    <row r="42" spans="1:10" ht="15.75">
      <c r="A42" s="392">
        <v>601000</v>
      </c>
      <c r="B42" s="112" t="s">
        <v>35</v>
      </c>
      <c r="C42" s="405">
        <v>3290025.9200000004</v>
      </c>
      <c r="D42" s="405">
        <v>3273926.2595779984</v>
      </c>
      <c r="E42" s="405">
        <v>291213.68</v>
      </c>
      <c r="F42" s="405">
        <v>72439.900000000009</v>
      </c>
      <c r="G42" s="409">
        <f t="shared" si="0"/>
        <v>218773.77999999997</v>
      </c>
      <c r="H42" s="410">
        <f t="shared" si="1"/>
        <v>3055152.4795779986</v>
      </c>
      <c r="I42" s="419">
        <f t="shared" si="2"/>
        <v>0.17974133785032451</v>
      </c>
      <c r="J42" s="404"/>
    </row>
    <row r="43" spans="1:10" ht="15.75">
      <c r="A43" s="392">
        <v>440200</v>
      </c>
      <c r="B43" s="112" t="s">
        <v>36</v>
      </c>
      <c r="C43" s="405">
        <v>10209582.89999995</v>
      </c>
      <c r="D43" s="405">
        <v>10145269.064977128</v>
      </c>
      <c r="E43" s="405">
        <v>859212.50000000012</v>
      </c>
      <c r="F43" s="405">
        <v>220126.39000000089</v>
      </c>
      <c r="G43" s="409">
        <f t="shared" si="0"/>
        <v>639086.10999999917</v>
      </c>
      <c r="H43" s="410">
        <f t="shared" si="1"/>
        <v>9506182.9549771287</v>
      </c>
      <c r="I43" s="419">
        <f t="shared" si="2"/>
        <v>0.5592696448373512</v>
      </c>
      <c r="J43" s="404"/>
    </row>
    <row r="44" spans="1:10" ht="15.75">
      <c r="A44" s="392">
        <v>460200</v>
      </c>
      <c r="B44" s="112" t="s">
        <v>37</v>
      </c>
      <c r="C44" s="405">
        <v>17084771.1599999</v>
      </c>
      <c r="D44" s="405">
        <v>17065141.680014964</v>
      </c>
      <c r="E44" s="405">
        <v>1223978.6400000001</v>
      </c>
      <c r="F44" s="405">
        <v>212906.77000000008</v>
      </c>
      <c r="G44" s="409">
        <f t="shared" si="0"/>
        <v>1011071.8700000001</v>
      </c>
      <c r="H44" s="410">
        <f t="shared" si="1"/>
        <v>16054069.810014963</v>
      </c>
      <c r="I44" s="419">
        <f t="shared" si="2"/>
        <v>0.94449622560022706</v>
      </c>
      <c r="J44" s="404"/>
    </row>
    <row r="45" spans="1:10" ht="15.75">
      <c r="A45" s="392">
        <v>885100</v>
      </c>
      <c r="B45" s="112" t="s">
        <v>38</v>
      </c>
      <c r="C45" s="405">
        <v>2583804.2899999982</v>
      </c>
      <c r="D45" s="405">
        <v>2552655.0090701245</v>
      </c>
      <c r="E45" s="405">
        <v>208988.56999999998</v>
      </c>
      <c r="F45" s="405">
        <v>45292.110000000008</v>
      </c>
      <c r="G45" s="409">
        <f t="shared" si="0"/>
        <v>163696.45999999996</v>
      </c>
      <c r="H45" s="410">
        <f t="shared" si="1"/>
        <v>2388958.5490701245</v>
      </c>
      <c r="I45" s="419">
        <f t="shared" si="2"/>
        <v>0.14054768413331226</v>
      </c>
      <c r="J45" s="404"/>
    </row>
    <row r="46" spans="1:10" ht="15.75">
      <c r="A46" s="392">
        <v>640801</v>
      </c>
      <c r="B46" s="112" t="s">
        <v>39</v>
      </c>
      <c r="C46" s="405">
        <v>1804834.7400000014</v>
      </c>
      <c r="D46" s="405">
        <v>1787087.9284575293</v>
      </c>
      <c r="E46" s="405">
        <v>151740.87999999998</v>
      </c>
      <c r="F46" s="405">
        <v>28249.339999999982</v>
      </c>
      <c r="G46" s="409">
        <f t="shared" si="0"/>
        <v>123491.54</v>
      </c>
      <c r="H46" s="410">
        <f t="shared" si="1"/>
        <v>1663596.3884575292</v>
      </c>
      <c r="I46" s="419">
        <f t="shared" si="2"/>
        <v>9.7873033343863422E-2</v>
      </c>
      <c r="J46" s="404"/>
    </row>
    <row r="47" spans="1:10" ht="15.75">
      <c r="A47" s="392">
        <v>905100</v>
      </c>
      <c r="B47" s="112" t="s">
        <v>40</v>
      </c>
      <c r="C47" s="405">
        <v>6551007.6999999741</v>
      </c>
      <c r="D47" s="405">
        <v>6523384.3236443214</v>
      </c>
      <c r="E47" s="405">
        <v>421110.79000000004</v>
      </c>
      <c r="F47" s="405">
        <v>66568.570000000036</v>
      </c>
      <c r="G47" s="409">
        <f t="shared" si="0"/>
        <v>354542.22</v>
      </c>
      <c r="H47" s="410">
        <f t="shared" si="1"/>
        <v>6168842.1036443217</v>
      </c>
      <c r="I47" s="419">
        <f t="shared" si="2"/>
        <v>0.36292654461868173</v>
      </c>
      <c r="J47" s="404"/>
    </row>
    <row r="48" spans="1:10" ht="15.75">
      <c r="A48" s="392">
        <v>705500</v>
      </c>
      <c r="B48" s="112" t="s">
        <v>41</v>
      </c>
      <c r="C48" s="405">
        <v>1792056.5100000023</v>
      </c>
      <c r="D48" s="405">
        <v>1762107.4864057871</v>
      </c>
      <c r="E48" s="405">
        <v>130155.55999999998</v>
      </c>
      <c r="F48" s="405">
        <v>27284.510000000009</v>
      </c>
      <c r="G48" s="409">
        <f t="shared" si="0"/>
        <v>102871.04999999997</v>
      </c>
      <c r="H48" s="410">
        <f t="shared" si="1"/>
        <v>1659236.436405787</v>
      </c>
      <c r="I48" s="419">
        <f t="shared" si="2"/>
        <v>9.7616527778271595E-2</v>
      </c>
      <c r="J48" s="404"/>
    </row>
    <row r="49" spans="1:10" ht="15.75">
      <c r="A49" s="392" t="s">
        <v>149</v>
      </c>
      <c r="B49" s="112" t="s">
        <v>42</v>
      </c>
      <c r="C49" s="405">
        <v>13903122.039999973</v>
      </c>
      <c r="D49" s="405">
        <v>13976866.466461647</v>
      </c>
      <c r="E49" s="405">
        <v>596353.80000000005</v>
      </c>
      <c r="F49" s="405">
        <v>44096.279999999977</v>
      </c>
      <c r="G49" s="409">
        <f t="shared" si="0"/>
        <v>552257.52</v>
      </c>
      <c r="H49" s="410">
        <f t="shared" si="1"/>
        <v>13424608.946461648</v>
      </c>
      <c r="I49" s="419">
        <f t="shared" si="2"/>
        <v>0.78979926150453494</v>
      </c>
      <c r="J49" s="404"/>
    </row>
    <row r="50" spans="1:10" ht="15.75">
      <c r="A50" s="392">
        <v>641000</v>
      </c>
      <c r="B50" s="112" t="s">
        <v>43</v>
      </c>
      <c r="C50" s="405">
        <v>6555909.1299999841</v>
      </c>
      <c r="D50" s="405">
        <v>6490121.4661394786</v>
      </c>
      <c r="E50" s="405">
        <v>460362.97000000003</v>
      </c>
      <c r="F50" s="405">
        <v>86796.799999999974</v>
      </c>
      <c r="G50" s="409">
        <f t="shared" si="0"/>
        <v>373566.17000000004</v>
      </c>
      <c r="H50" s="410">
        <f t="shared" si="1"/>
        <v>6116555.2961394787</v>
      </c>
      <c r="I50" s="419">
        <f t="shared" si="2"/>
        <v>0.35985039676823433</v>
      </c>
      <c r="J50" s="404"/>
    </row>
    <row r="51" spans="1:10" ht="15.75">
      <c r="A51" s="392">
        <v>500200</v>
      </c>
      <c r="B51" s="112" t="s">
        <v>44</v>
      </c>
      <c r="C51" s="405">
        <v>13699294.119999949</v>
      </c>
      <c r="D51" s="405">
        <v>13693148.297867941</v>
      </c>
      <c r="E51" s="405">
        <v>1085795.19</v>
      </c>
      <c r="F51" s="405">
        <v>231695.97000000041</v>
      </c>
      <c r="G51" s="409">
        <f t="shared" si="0"/>
        <v>854099.21999999951</v>
      </c>
      <c r="H51" s="410">
        <f t="shared" si="1"/>
        <v>12839049.077867942</v>
      </c>
      <c r="I51" s="419">
        <f t="shared" si="2"/>
        <v>0.75534948694302739</v>
      </c>
      <c r="J51" s="404"/>
    </row>
    <row r="52" spans="1:10" ht="15.75">
      <c r="A52" s="392">
        <v>406400</v>
      </c>
      <c r="B52" s="112" t="s">
        <v>45</v>
      </c>
      <c r="C52" s="405">
        <v>7225110.2300000032</v>
      </c>
      <c r="D52" s="405">
        <v>7171556.8633661345</v>
      </c>
      <c r="E52" s="405">
        <v>496680.37000000005</v>
      </c>
      <c r="F52" s="405">
        <v>72979.489999999903</v>
      </c>
      <c r="G52" s="409">
        <f t="shared" si="0"/>
        <v>423700.88000000012</v>
      </c>
      <c r="H52" s="410">
        <f t="shared" si="1"/>
        <v>6747855.9833661346</v>
      </c>
      <c r="I52" s="419">
        <f t="shared" si="2"/>
        <v>0.39699120426194801</v>
      </c>
      <c r="J52" s="404"/>
    </row>
    <row r="53" spans="1:10" ht="15.75">
      <c r="A53" s="392">
        <v>740600</v>
      </c>
      <c r="B53" s="112" t="s">
        <v>46</v>
      </c>
      <c r="C53" s="405">
        <v>12538102.019999998</v>
      </c>
      <c r="D53" s="405">
        <v>12436473.822180424</v>
      </c>
      <c r="E53" s="405">
        <v>671874.72</v>
      </c>
      <c r="F53" s="405">
        <v>59408.639999999963</v>
      </c>
      <c r="G53" s="409">
        <f t="shared" si="0"/>
        <v>612466.07999999996</v>
      </c>
      <c r="H53" s="410">
        <f t="shared" si="1"/>
        <v>11824007.742180424</v>
      </c>
      <c r="I53" s="419">
        <f t="shared" si="2"/>
        <v>0.6956323733556049</v>
      </c>
      <c r="J53" s="404"/>
    </row>
    <row r="54" spans="1:10" ht="15.75">
      <c r="A54" s="392" t="s">
        <v>150</v>
      </c>
      <c r="B54" s="112" t="s">
        <v>47</v>
      </c>
      <c r="C54" s="405">
        <v>6843264.8499999996</v>
      </c>
      <c r="D54" s="405">
        <v>6760947.2112718998</v>
      </c>
      <c r="E54" s="405">
        <v>472553.54</v>
      </c>
      <c r="F54" s="405">
        <v>66483.22</v>
      </c>
      <c r="G54" s="409">
        <f t="shared" si="0"/>
        <v>406070.31999999995</v>
      </c>
      <c r="H54" s="410">
        <f t="shared" si="1"/>
        <v>6354876.8912718995</v>
      </c>
      <c r="I54" s="419">
        <f t="shared" si="2"/>
        <v>0.37387138021638011</v>
      </c>
      <c r="J54" s="404"/>
    </row>
    <row r="55" spans="1:10" ht="15.75">
      <c r="A55" s="392">
        <v>440801</v>
      </c>
      <c r="B55" s="112" t="s">
        <v>48</v>
      </c>
      <c r="C55" s="405">
        <v>3758600.0499999905</v>
      </c>
      <c r="D55" s="405">
        <v>3781330.5552809886</v>
      </c>
      <c r="E55" s="405">
        <v>304199.21999999997</v>
      </c>
      <c r="F55" s="405">
        <v>70999.789999999979</v>
      </c>
      <c r="G55" s="409">
        <f t="shared" si="0"/>
        <v>233199.43</v>
      </c>
      <c r="H55" s="410">
        <f t="shared" si="1"/>
        <v>3548131.1252809884</v>
      </c>
      <c r="I55" s="419">
        <f t="shared" si="2"/>
        <v>0.20874435550741238</v>
      </c>
      <c r="J55" s="404"/>
    </row>
    <row r="56" spans="1:10" ht="15.75">
      <c r="A56" s="392">
        <v>321000</v>
      </c>
      <c r="B56" s="112" t="s">
        <v>49</v>
      </c>
      <c r="C56" s="405">
        <v>3521774.3299999959</v>
      </c>
      <c r="D56" s="405">
        <v>3497594.0422611902</v>
      </c>
      <c r="E56" s="405">
        <v>291211.31</v>
      </c>
      <c r="F56" s="405">
        <v>54090.349999999969</v>
      </c>
      <c r="G56" s="409">
        <f t="shared" si="0"/>
        <v>237120.96000000002</v>
      </c>
      <c r="H56" s="410">
        <f t="shared" si="1"/>
        <v>3260473.0822611903</v>
      </c>
      <c r="I56" s="419">
        <f t="shared" si="2"/>
        <v>0.19182080035217952</v>
      </c>
      <c r="J56" s="404"/>
    </row>
    <row r="57" spans="1:10" ht="15.75">
      <c r="A57" s="392">
        <v>424700</v>
      </c>
      <c r="B57" s="112" t="s">
        <v>50</v>
      </c>
      <c r="C57" s="405">
        <v>1486707.0300000007</v>
      </c>
      <c r="D57" s="405">
        <v>1418866.9159983681</v>
      </c>
      <c r="E57" s="405">
        <v>110135.77</v>
      </c>
      <c r="F57" s="405">
        <v>21261.199999999975</v>
      </c>
      <c r="G57" s="409">
        <f t="shared" si="0"/>
        <v>88874.570000000036</v>
      </c>
      <c r="H57" s="410">
        <f t="shared" si="1"/>
        <v>1329992.345998368</v>
      </c>
      <c r="I57" s="419">
        <f t="shared" si="2"/>
        <v>7.8246374018444545E-2</v>
      </c>
      <c r="J57" s="404"/>
    </row>
    <row r="58" spans="1:10" ht="15.75">
      <c r="A58" s="392">
        <v>905700</v>
      </c>
      <c r="B58" s="112" t="s">
        <v>51</v>
      </c>
      <c r="C58" s="405">
        <v>1763552.63</v>
      </c>
      <c r="D58" s="405">
        <v>1750364.4880208659</v>
      </c>
      <c r="E58" s="405">
        <v>118171.13</v>
      </c>
      <c r="F58" s="405">
        <v>22055.600000000006</v>
      </c>
      <c r="G58" s="409">
        <f t="shared" si="0"/>
        <v>96115.53</v>
      </c>
      <c r="H58" s="410">
        <f t="shared" si="1"/>
        <v>1654248.9580208659</v>
      </c>
      <c r="I58" s="419">
        <f t="shared" si="2"/>
        <v>9.7323103458733504E-2</v>
      </c>
      <c r="J58" s="404"/>
    </row>
    <row r="59" spans="1:10" ht="15.75">
      <c r="A59" s="392">
        <v>560200</v>
      </c>
      <c r="B59" s="112" t="s">
        <v>52</v>
      </c>
      <c r="C59" s="405">
        <v>2519313.5900000008</v>
      </c>
      <c r="D59" s="405">
        <v>2496355.5594667038</v>
      </c>
      <c r="E59" s="405">
        <v>218830.36000000002</v>
      </c>
      <c r="F59" s="405">
        <v>47915.830000000024</v>
      </c>
      <c r="G59" s="409">
        <f t="shared" si="0"/>
        <v>170914.53</v>
      </c>
      <c r="H59" s="410">
        <f t="shared" si="1"/>
        <v>2325441.029466704</v>
      </c>
      <c r="I59" s="419">
        <f t="shared" si="2"/>
        <v>0.1368108087967235</v>
      </c>
      <c r="J59" s="404"/>
    </row>
    <row r="60" spans="1:10" ht="15.75">
      <c r="A60" s="392">
        <v>540200</v>
      </c>
      <c r="B60" s="112" t="s">
        <v>53</v>
      </c>
      <c r="C60" s="405">
        <v>16372323.229999937</v>
      </c>
      <c r="D60" s="405">
        <v>16298773.696483985</v>
      </c>
      <c r="E60" s="405">
        <v>1311189.7</v>
      </c>
      <c r="F60" s="405">
        <v>237541.72</v>
      </c>
      <c r="G60" s="409">
        <f t="shared" si="0"/>
        <v>1073647.98</v>
      </c>
      <c r="H60" s="410">
        <f t="shared" si="1"/>
        <v>15225125.716483984</v>
      </c>
      <c r="I60" s="419">
        <f t="shared" si="2"/>
        <v>0.8957276219477629</v>
      </c>
      <c r="J60" s="404"/>
    </row>
    <row r="61" spans="1:10" ht="15.75">
      <c r="A61" s="392">
        <v>901201</v>
      </c>
      <c r="B61" s="112" t="s">
        <v>54</v>
      </c>
      <c r="C61" s="405">
        <v>4910930.5499999886</v>
      </c>
      <c r="D61" s="405">
        <v>4928442.8530974463</v>
      </c>
      <c r="E61" s="405">
        <v>402142.79</v>
      </c>
      <c r="F61" s="405">
        <v>84405.550000000032</v>
      </c>
      <c r="G61" s="409">
        <f t="shared" si="0"/>
        <v>317737.23999999993</v>
      </c>
      <c r="H61" s="410">
        <f t="shared" si="1"/>
        <v>4610705.613097446</v>
      </c>
      <c r="I61" s="419">
        <f t="shared" si="2"/>
        <v>0.27125794894747995</v>
      </c>
      <c r="J61" s="404"/>
    </row>
    <row r="62" spans="1:10" ht="15.75">
      <c r="A62" s="392">
        <v>681000</v>
      </c>
      <c r="B62" s="112" t="s">
        <v>55</v>
      </c>
      <c r="C62" s="405">
        <v>2670525.9799999977</v>
      </c>
      <c r="D62" s="405">
        <v>2676456.631311147</v>
      </c>
      <c r="E62" s="405">
        <v>240326.32999999996</v>
      </c>
      <c r="F62" s="405">
        <v>50883.73000000004</v>
      </c>
      <c r="G62" s="409">
        <f t="shared" si="0"/>
        <v>189442.59999999992</v>
      </c>
      <c r="H62" s="410">
        <f t="shared" si="1"/>
        <v>2487014.0313111469</v>
      </c>
      <c r="I62" s="419">
        <f t="shared" si="2"/>
        <v>0.14631650375176697</v>
      </c>
      <c r="J62" s="404"/>
    </row>
    <row r="63" spans="1:10" ht="15.75">
      <c r="A63" s="392">
        <v>960200</v>
      </c>
      <c r="B63" s="112" t="s">
        <v>56</v>
      </c>
      <c r="C63" s="405">
        <v>4534542.7299999986</v>
      </c>
      <c r="D63" s="405">
        <v>4470578.2513466664</v>
      </c>
      <c r="E63" s="405">
        <v>330779.18</v>
      </c>
      <c r="F63" s="405">
        <v>56981.440000000061</v>
      </c>
      <c r="G63" s="409">
        <f t="shared" si="0"/>
        <v>273797.73999999993</v>
      </c>
      <c r="H63" s="410">
        <f t="shared" si="1"/>
        <v>4196780.5113466661</v>
      </c>
      <c r="I63" s="419">
        <f t="shared" si="2"/>
        <v>0.24690582509905148</v>
      </c>
      <c r="J63" s="404"/>
    </row>
    <row r="64" spans="1:10" ht="15.75">
      <c r="A64" s="392">
        <v>326100</v>
      </c>
      <c r="B64" s="112" t="s">
        <v>57</v>
      </c>
      <c r="C64" s="405">
        <v>3871424.6199999913</v>
      </c>
      <c r="D64" s="405">
        <v>3864005.7275688783</v>
      </c>
      <c r="E64" s="405">
        <v>311551.60000000003</v>
      </c>
      <c r="F64" s="405">
        <v>51529.91</v>
      </c>
      <c r="G64" s="409">
        <f t="shared" si="0"/>
        <v>260021.69000000003</v>
      </c>
      <c r="H64" s="410">
        <f t="shared" si="1"/>
        <v>3603984.0375688784</v>
      </c>
      <c r="I64" s="419">
        <f t="shared" si="2"/>
        <v>0.21203030514317292</v>
      </c>
      <c r="J64" s="404"/>
    </row>
    <row r="65" spans="1:10" ht="15.75">
      <c r="A65" s="392">
        <v>600202</v>
      </c>
      <c r="B65" s="112" t="s">
        <v>58</v>
      </c>
      <c r="C65" s="405">
        <v>7350945.0900000008</v>
      </c>
      <c r="D65" s="405">
        <v>7343001.3142760731</v>
      </c>
      <c r="E65" s="405">
        <v>645044.04</v>
      </c>
      <c r="F65" s="405">
        <v>159852.92000000004</v>
      </c>
      <c r="G65" s="409">
        <f t="shared" si="0"/>
        <v>485191.12</v>
      </c>
      <c r="H65" s="410">
        <f t="shared" si="1"/>
        <v>6857810.194276073</v>
      </c>
      <c r="I65" s="419">
        <f t="shared" si="2"/>
        <v>0.40346005225016984</v>
      </c>
      <c r="J65" s="404"/>
    </row>
    <row r="66" spans="1:10" ht="15.75">
      <c r="A66" s="392" t="s">
        <v>151</v>
      </c>
      <c r="B66" s="112" t="s">
        <v>59</v>
      </c>
      <c r="C66" s="405">
        <v>4340258.2399999984</v>
      </c>
      <c r="D66" s="405">
        <v>4129992.2235247768</v>
      </c>
      <c r="E66" s="405">
        <v>326540.83</v>
      </c>
      <c r="F66" s="405">
        <v>51499.700000000026</v>
      </c>
      <c r="G66" s="409">
        <f t="shared" si="0"/>
        <v>275041.13</v>
      </c>
      <c r="H66" s="410">
        <f t="shared" si="1"/>
        <v>3854951.0935247769</v>
      </c>
      <c r="I66" s="419">
        <f t="shared" si="2"/>
        <v>0.22679524885560629</v>
      </c>
      <c r="J66" s="404"/>
    </row>
    <row r="67" spans="1:10" ht="15.75">
      <c r="A67" s="392">
        <v>566900</v>
      </c>
      <c r="B67" s="112" t="s">
        <v>60</v>
      </c>
      <c r="C67" s="405">
        <v>3198728.23</v>
      </c>
      <c r="D67" s="405">
        <v>3158409.1126238378</v>
      </c>
      <c r="E67" s="405">
        <v>295371.42999999993</v>
      </c>
      <c r="F67" s="405">
        <v>58249.749999999971</v>
      </c>
      <c r="G67" s="409">
        <f t="shared" si="0"/>
        <v>237121.67999999996</v>
      </c>
      <c r="H67" s="410">
        <f t="shared" si="1"/>
        <v>2921287.4326238376</v>
      </c>
      <c r="I67" s="419">
        <f t="shared" si="2"/>
        <v>0.17186576280398153</v>
      </c>
      <c r="J67" s="404"/>
    </row>
    <row r="68" spans="1:10" ht="15.75">
      <c r="A68" s="392">
        <v>620200</v>
      </c>
      <c r="B68" s="112" t="s">
        <v>61</v>
      </c>
      <c r="C68" s="405">
        <v>13896970.419999929</v>
      </c>
      <c r="D68" s="405">
        <v>13675981.449250191</v>
      </c>
      <c r="E68" s="405">
        <v>1151072.69</v>
      </c>
      <c r="F68" s="405">
        <v>230228.92</v>
      </c>
      <c r="G68" s="409">
        <f t="shared" si="0"/>
        <v>920843.7699999999</v>
      </c>
      <c r="H68" s="410">
        <f t="shared" si="1"/>
        <v>12755137.679250192</v>
      </c>
      <c r="I68" s="419">
        <f t="shared" si="2"/>
        <v>0.75041279486324952</v>
      </c>
      <c r="J68" s="404"/>
    </row>
    <row r="69" spans="1:10" ht="15.75">
      <c r="A69" s="392">
        <v>741001</v>
      </c>
      <c r="B69" s="112" t="s">
        <v>62</v>
      </c>
      <c r="C69" s="405">
        <v>4660292.0999999829</v>
      </c>
      <c r="D69" s="405">
        <v>4632219.2179795308</v>
      </c>
      <c r="E69" s="405">
        <v>318297.5</v>
      </c>
      <c r="F69" s="405">
        <v>52362.429999999971</v>
      </c>
      <c r="G69" s="409">
        <f t="shared" si="0"/>
        <v>265935.07</v>
      </c>
      <c r="H69" s="410">
        <f t="shared" si="1"/>
        <v>4366284.1479795305</v>
      </c>
      <c r="I69" s="419">
        <f t="shared" si="2"/>
        <v>0.25687809673607781</v>
      </c>
      <c r="J69" s="404"/>
    </row>
    <row r="70" spans="1:10" ht="15.75">
      <c r="A70" s="392" t="s">
        <v>152</v>
      </c>
      <c r="B70" s="112" t="s">
        <v>63</v>
      </c>
      <c r="C70" s="405">
        <v>29230445.580000043</v>
      </c>
      <c r="D70" s="405">
        <v>28537252.213619735</v>
      </c>
      <c r="E70" s="405">
        <v>1638158.91</v>
      </c>
      <c r="F70" s="405">
        <v>147353.45000000013</v>
      </c>
      <c r="G70" s="409">
        <f t="shared" si="0"/>
        <v>1490805.4599999997</v>
      </c>
      <c r="H70" s="410">
        <f t="shared" si="1"/>
        <v>27046446.753619734</v>
      </c>
      <c r="I70" s="419">
        <f t="shared" si="2"/>
        <v>1.5912019305382317</v>
      </c>
      <c r="J70" s="404"/>
    </row>
    <row r="71" spans="1:10" ht="15.75">
      <c r="A71" s="392">
        <v>741401</v>
      </c>
      <c r="B71" s="112" t="s">
        <v>64</v>
      </c>
      <c r="C71" s="405">
        <v>8337239.2600000082</v>
      </c>
      <c r="D71" s="405">
        <v>8317444.291780211</v>
      </c>
      <c r="E71" s="405">
        <v>553589.78999999992</v>
      </c>
      <c r="F71" s="405">
        <v>92927.689999999988</v>
      </c>
      <c r="G71" s="409">
        <f t="shared" si="0"/>
        <v>460662.09999999992</v>
      </c>
      <c r="H71" s="410">
        <f t="shared" si="1"/>
        <v>7856782.1917802114</v>
      </c>
      <c r="I71" s="419">
        <f t="shared" si="2"/>
        <v>0.46223177134001592</v>
      </c>
      <c r="J71" s="404"/>
    </row>
    <row r="72" spans="1:10" ht="15.75">
      <c r="A72" s="392">
        <v>421200</v>
      </c>
      <c r="B72" s="112" t="s">
        <v>65</v>
      </c>
      <c r="C72" s="405">
        <v>2396638.6800000025</v>
      </c>
      <c r="D72" s="405">
        <v>2351015.8531004754</v>
      </c>
      <c r="E72" s="405">
        <v>201783.37</v>
      </c>
      <c r="F72" s="405">
        <v>38814.43</v>
      </c>
      <c r="G72" s="409">
        <f t="shared" si="0"/>
        <v>162968.94</v>
      </c>
      <c r="H72" s="410">
        <f t="shared" si="1"/>
        <v>2188046.9131004754</v>
      </c>
      <c r="I72" s="419">
        <f t="shared" si="2"/>
        <v>0.12872761083737314</v>
      </c>
      <c r="J72" s="404"/>
    </row>
    <row r="73" spans="1:10" ht="15.75">
      <c r="A73" s="392">
        <v>660200</v>
      </c>
      <c r="B73" s="112" t="s">
        <v>66</v>
      </c>
      <c r="C73" s="405">
        <v>11576632.579999937</v>
      </c>
      <c r="D73" s="405">
        <v>11445501.962368341</v>
      </c>
      <c r="E73" s="405">
        <v>937475.66</v>
      </c>
      <c r="F73" s="405">
        <v>170006.09000000017</v>
      </c>
      <c r="G73" s="409">
        <f t="shared" si="0"/>
        <v>767469.56999999983</v>
      </c>
      <c r="H73" s="410">
        <f t="shared" si="1"/>
        <v>10678032.392368341</v>
      </c>
      <c r="I73" s="419">
        <f t="shared" si="2"/>
        <v>0.6282121238277748</v>
      </c>
      <c r="J73" s="404"/>
    </row>
    <row r="74" spans="1:10" ht="15.75">
      <c r="A74" s="392">
        <v>761201</v>
      </c>
      <c r="B74" s="112" t="s">
        <v>67</v>
      </c>
      <c r="C74" s="405">
        <v>6580644.8399999989</v>
      </c>
      <c r="D74" s="405">
        <v>6554422.5994574148</v>
      </c>
      <c r="E74" s="405">
        <v>531070.62</v>
      </c>
      <c r="F74" s="405">
        <v>110717.05999999982</v>
      </c>
      <c r="G74" s="409">
        <f t="shared" si="0"/>
        <v>420353.56000000017</v>
      </c>
      <c r="H74" s="410">
        <f t="shared" si="1"/>
        <v>6134069.0394574143</v>
      </c>
      <c r="I74" s="419">
        <f t="shared" si="2"/>
        <v>0.36088076879574366</v>
      </c>
      <c r="J74" s="404"/>
    </row>
    <row r="75" spans="1:10" ht="15.75">
      <c r="A75" s="392">
        <v>701400</v>
      </c>
      <c r="B75" s="112" t="s">
        <v>68</v>
      </c>
      <c r="C75" s="405">
        <v>1588402.4</v>
      </c>
      <c r="D75" s="405">
        <v>1593425.5275391599</v>
      </c>
      <c r="E75" s="405">
        <v>137237.22</v>
      </c>
      <c r="F75" s="405">
        <v>26558.069999999985</v>
      </c>
      <c r="G75" s="409">
        <f t="shared" ref="G75:G128" si="3">E75-F75</f>
        <v>110679.15000000002</v>
      </c>
      <c r="H75" s="410">
        <f t="shared" ref="H75:H128" si="4">D75-G75</f>
        <v>1482746.3775391597</v>
      </c>
      <c r="I75" s="419">
        <f t="shared" ref="I75:I128" si="5">H75/$H$129*100</f>
        <v>8.7233229559928044E-2</v>
      </c>
      <c r="J75" s="404"/>
    </row>
    <row r="76" spans="1:10" ht="15.75">
      <c r="A76" s="392">
        <v>680200</v>
      </c>
      <c r="B76" s="112" t="s">
        <v>69</v>
      </c>
      <c r="C76" s="405">
        <v>6699170.9700000109</v>
      </c>
      <c r="D76" s="405">
        <v>6676291.4618290495</v>
      </c>
      <c r="E76" s="405">
        <v>566700.06000000006</v>
      </c>
      <c r="F76" s="405">
        <v>121661.95000000007</v>
      </c>
      <c r="G76" s="409">
        <f t="shared" si="3"/>
        <v>445038.11</v>
      </c>
      <c r="H76" s="410">
        <f t="shared" si="4"/>
        <v>6231253.3518290492</v>
      </c>
      <c r="I76" s="419">
        <f t="shared" si="5"/>
        <v>0.36659833557530885</v>
      </c>
      <c r="J76" s="404"/>
    </row>
    <row r="77" spans="1:10" ht="15.75">
      <c r="A77" s="392">
        <v>700200</v>
      </c>
      <c r="B77" s="112" t="s">
        <v>70</v>
      </c>
      <c r="C77" s="405">
        <v>15090779.669999951</v>
      </c>
      <c r="D77" s="405">
        <v>14942472.072234778</v>
      </c>
      <c r="E77" s="405">
        <v>1218497.54</v>
      </c>
      <c r="F77" s="405">
        <v>238086.58000000005</v>
      </c>
      <c r="G77" s="409">
        <f t="shared" si="3"/>
        <v>980410.96</v>
      </c>
      <c r="H77" s="410">
        <f t="shared" si="4"/>
        <v>13962061.112234779</v>
      </c>
      <c r="I77" s="419">
        <f t="shared" si="5"/>
        <v>0.82141875413292254</v>
      </c>
      <c r="J77" s="404"/>
    </row>
    <row r="78" spans="1:10" ht="15.75">
      <c r="A78" s="392" t="s">
        <v>153</v>
      </c>
      <c r="B78" s="112" t="s">
        <v>71</v>
      </c>
      <c r="C78" s="405">
        <v>3114498.0200000033</v>
      </c>
      <c r="D78" s="405">
        <v>3045831.2619767105</v>
      </c>
      <c r="E78" s="405">
        <v>214983.76</v>
      </c>
      <c r="F78" s="405">
        <v>32597.070000000029</v>
      </c>
      <c r="G78" s="409">
        <f t="shared" si="3"/>
        <v>182386.68999999997</v>
      </c>
      <c r="H78" s="410">
        <f t="shared" si="4"/>
        <v>2863444.5719767106</v>
      </c>
      <c r="I78" s="419">
        <f t="shared" si="5"/>
        <v>0.16846274013087403</v>
      </c>
      <c r="J78" s="404"/>
    </row>
    <row r="79" spans="1:10" ht="15.75">
      <c r="A79" s="392" t="s">
        <v>154</v>
      </c>
      <c r="B79" s="112" t="s">
        <v>72</v>
      </c>
      <c r="C79" s="405">
        <v>32217596.49999997</v>
      </c>
      <c r="D79" s="405">
        <v>30318830.385890052</v>
      </c>
      <c r="E79" s="405">
        <v>1318689.2400000002</v>
      </c>
      <c r="F79" s="405">
        <v>95574.55999999991</v>
      </c>
      <c r="G79" s="409">
        <f t="shared" si="3"/>
        <v>1223114.6800000004</v>
      </c>
      <c r="H79" s="410">
        <f t="shared" si="4"/>
        <v>29095715.705890052</v>
      </c>
      <c r="I79" s="419">
        <f t="shared" si="5"/>
        <v>1.7117649288037315</v>
      </c>
      <c r="J79" s="404"/>
    </row>
    <row r="80" spans="1:10" ht="15.75">
      <c r="A80" s="392">
        <v>961000</v>
      </c>
      <c r="B80" s="112" t="s">
        <v>73</v>
      </c>
      <c r="C80" s="405">
        <v>1763019.1600000022</v>
      </c>
      <c r="D80" s="405">
        <v>1711392.1401343087</v>
      </c>
      <c r="E80" s="405">
        <v>142582.23000000001</v>
      </c>
      <c r="F80" s="405">
        <v>27072.27999999997</v>
      </c>
      <c r="G80" s="409">
        <f t="shared" si="3"/>
        <v>115509.95000000004</v>
      </c>
      <c r="H80" s="410">
        <f t="shared" si="4"/>
        <v>1595882.1901343088</v>
      </c>
      <c r="I80" s="419">
        <f t="shared" si="5"/>
        <v>9.3889258170796103E-2</v>
      </c>
      <c r="J80" s="404"/>
    </row>
    <row r="81" spans="1:10" ht="15.75">
      <c r="A81" s="392">
        <v>887600</v>
      </c>
      <c r="B81" s="112" t="s">
        <v>74</v>
      </c>
      <c r="C81" s="405">
        <v>1000699.6699999997</v>
      </c>
      <c r="D81" s="405">
        <v>993051.94291925489</v>
      </c>
      <c r="E81" s="405">
        <v>106410.15</v>
      </c>
      <c r="F81" s="405">
        <v>17894.989999999994</v>
      </c>
      <c r="G81" s="409">
        <f t="shared" si="3"/>
        <v>88515.16</v>
      </c>
      <c r="H81" s="410">
        <f t="shared" si="4"/>
        <v>904536.78291925485</v>
      </c>
      <c r="I81" s="419">
        <f t="shared" si="5"/>
        <v>5.3215887777618424E-2</v>
      </c>
      <c r="J81" s="404"/>
    </row>
    <row r="82" spans="1:10" ht="15.75">
      <c r="A82" s="392">
        <v>967300</v>
      </c>
      <c r="B82" s="112" t="s">
        <v>75</v>
      </c>
      <c r="C82" s="405">
        <v>1259541.2200000007</v>
      </c>
      <c r="D82" s="405">
        <v>1248102.6111237362</v>
      </c>
      <c r="E82" s="405">
        <v>90495.98</v>
      </c>
      <c r="F82" s="405">
        <v>19452.309999999979</v>
      </c>
      <c r="G82" s="409">
        <f t="shared" si="3"/>
        <v>71043.670000000013</v>
      </c>
      <c r="H82" s="410">
        <f t="shared" si="4"/>
        <v>1177058.9411237363</v>
      </c>
      <c r="I82" s="419">
        <f t="shared" si="5"/>
        <v>6.9248965549336475E-2</v>
      </c>
      <c r="J82" s="404"/>
    </row>
    <row r="83" spans="1:10" ht="15.75">
      <c r="A83" s="392">
        <v>327100</v>
      </c>
      <c r="B83" s="112" t="s">
        <v>76</v>
      </c>
      <c r="C83" s="405">
        <v>2074724.9300000032</v>
      </c>
      <c r="D83" s="405">
        <v>2087068.4655177102</v>
      </c>
      <c r="E83" s="405">
        <v>167258.17000000001</v>
      </c>
      <c r="F83" s="405">
        <v>34693.689999999944</v>
      </c>
      <c r="G83" s="409">
        <f t="shared" si="3"/>
        <v>132564.48000000007</v>
      </c>
      <c r="H83" s="410">
        <f t="shared" si="4"/>
        <v>1954503.9855177102</v>
      </c>
      <c r="I83" s="419">
        <f t="shared" si="5"/>
        <v>0.11498776690820665</v>
      </c>
      <c r="J83" s="404"/>
    </row>
    <row r="84" spans="1:10" ht="15.75">
      <c r="A84" s="392">
        <v>647900</v>
      </c>
      <c r="B84" s="112" t="s">
        <v>77</v>
      </c>
      <c r="C84" s="405">
        <v>2513508.9100000011</v>
      </c>
      <c r="D84" s="405">
        <v>2518402.7154747881</v>
      </c>
      <c r="E84" s="405">
        <v>162301.99</v>
      </c>
      <c r="F84" s="405">
        <v>33690.19999999999</v>
      </c>
      <c r="G84" s="409">
        <f t="shared" si="3"/>
        <v>128611.79000000001</v>
      </c>
      <c r="H84" s="410">
        <f t="shared" si="4"/>
        <v>2389790.9254747881</v>
      </c>
      <c r="I84" s="419">
        <f t="shared" si="5"/>
        <v>0.14059665466737539</v>
      </c>
      <c r="J84" s="404"/>
    </row>
    <row r="85" spans="1:10" ht="15.75">
      <c r="A85" s="392">
        <v>740202</v>
      </c>
      <c r="B85" s="112" t="s">
        <v>78</v>
      </c>
      <c r="C85" s="405">
        <v>30607713.070000209</v>
      </c>
      <c r="D85" s="405">
        <v>29970035.997313801</v>
      </c>
      <c r="E85" s="405">
        <v>2009112.16</v>
      </c>
      <c r="F85" s="405">
        <v>287202.31999999902</v>
      </c>
      <c r="G85" s="409">
        <f t="shared" si="3"/>
        <v>1721909.8400000008</v>
      </c>
      <c r="H85" s="410">
        <f t="shared" si="4"/>
        <v>28248126.157313801</v>
      </c>
      <c r="I85" s="419">
        <f t="shared" si="5"/>
        <v>1.6618993720345026</v>
      </c>
      <c r="J85" s="404"/>
    </row>
    <row r="86" spans="1:10" ht="15.75">
      <c r="A86" s="392" t="s">
        <v>155</v>
      </c>
      <c r="B86" s="112" t="s">
        <v>79</v>
      </c>
      <c r="C86" s="405">
        <v>18615817.599999975</v>
      </c>
      <c r="D86" s="405">
        <v>18439159.761172075</v>
      </c>
      <c r="E86" s="405">
        <v>1227060.3400000001</v>
      </c>
      <c r="F86" s="405">
        <v>164163.37999999992</v>
      </c>
      <c r="G86" s="409">
        <f t="shared" si="3"/>
        <v>1062896.9600000002</v>
      </c>
      <c r="H86" s="410">
        <f t="shared" si="4"/>
        <v>17376262.801172074</v>
      </c>
      <c r="I86" s="419">
        <f t="shared" si="5"/>
        <v>1.0222837464246304</v>
      </c>
      <c r="J86" s="404"/>
    </row>
    <row r="87" spans="1:10" ht="15.75">
      <c r="A87" s="392">
        <v>546701</v>
      </c>
      <c r="B87" s="112" t="s">
        <v>80</v>
      </c>
      <c r="C87" s="405">
        <v>9323658.0499999765</v>
      </c>
      <c r="D87" s="405">
        <v>9271582.423784392</v>
      </c>
      <c r="E87" s="405">
        <v>573589.36</v>
      </c>
      <c r="F87" s="405">
        <v>78297.18999999993</v>
      </c>
      <c r="G87" s="409">
        <f t="shared" si="3"/>
        <v>495292.17000000004</v>
      </c>
      <c r="H87" s="410">
        <f t="shared" si="4"/>
        <v>8776290.253784392</v>
      </c>
      <c r="I87" s="419">
        <f t="shared" si="5"/>
        <v>0.51632845238410552</v>
      </c>
      <c r="J87" s="404"/>
    </row>
    <row r="88" spans="1:10" ht="15.75">
      <c r="A88" s="392">
        <v>427500</v>
      </c>
      <c r="B88" s="112" t="s">
        <v>81</v>
      </c>
      <c r="C88" s="405">
        <v>2773112.7100000023</v>
      </c>
      <c r="D88" s="405">
        <v>2769649.4935773481</v>
      </c>
      <c r="E88" s="405">
        <v>203039.44</v>
      </c>
      <c r="F88" s="405">
        <v>36603.509999999995</v>
      </c>
      <c r="G88" s="409">
        <f t="shared" si="3"/>
        <v>166435.93</v>
      </c>
      <c r="H88" s="410">
        <f t="shared" si="4"/>
        <v>2603213.5635773479</v>
      </c>
      <c r="I88" s="419">
        <f t="shared" si="5"/>
        <v>0.15315277772719676</v>
      </c>
      <c r="J88" s="404"/>
    </row>
    <row r="89" spans="1:10" ht="15.75">
      <c r="A89" s="392">
        <v>641401</v>
      </c>
      <c r="B89" s="112" t="s">
        <v>82</v>
      </c>
      <c r="C89" s="405">
        <v>1944774.7500000044</v>
      </c>
      <c r="D89" s="405">
        <v>1894190.4381400719</v>
      </c>
      <c r="E89" s="405">
        <v>131542.49</v>
      </c>
      <c r="F89" s="405">
        <v>28269.010000000006</v>
      </c>
      <c r="G89" s="409">
        <f t="shared" si="3"/>
        <v>103273.47999999998</v>
      </c>
      <c r="H89" s="410">
        <f t="shared" si="4"/>
        <v>1790916.9581400719</v>
      </c>
      <c r="I89" s="419">
        <f t="shared" si="5"/>
        <v>0.10536358240273289</v>
      </c>
      <c r="J89" s="404"/>
    </row>
    <row r="90" spans="1:10" ht="15.75">
      <c r="A90" s="392">
        <v>321400</v>
      </c>
      <c r="B90" s="112" t="s">
        <v>83</v>
      </c>
      <c r="C90" s="405">
        <v>3446903.6899999888</v>
      </c>
      <c r="D90" s="405">
        <v>3422535.2624894553</v>
      </c>
      <c r="E90" s="405">
        <v>254881.65999999997</v>
      </c>
      <c r="F90" s="405">
        <v>49136.439999999937</v>
      </c>
      <c r="G90" s="409">
        <f t="shared" si="3"/>
        <v>205745.22000000003</v>
      </c>
      <c r="H90" s="410">
        <f t="shared" si="4"/>
        <v>3216790.0424894551</v>
      </c>
      <c r="I90" s="419">
        <f t="shared" si="5"/>
        <v>0.18925083107489318</v>
      </c>
      <c r="J90" s="404"/>
    </row>
    <row r="91" spans="1:10" ht="15.75">
      <c r="A91" s="392">
        <v>760202</v>
      </c>
      <c r="B91" s="112" t="s">
        <v>84</v>
      </c>
      <c r="C91" s="405">
        <v>5971516.1099999901</v>
      </c>
      <c r="D91" s="405">
        <v>5989759.8280592002</v>
      </c>
      <c r="E91" s="405">
        <v>446783.24000000005</v>
      </c>
      <c r="F91" s="405">
        <v>88963.809999999838</v>
      </c>
      <c r="G91" s="409">
        <f t="shared" si="3"/>
        <v>357819.43000000023</v>
      </c>
      <c r="H91" s="410">
        <f t="shared" si="4"/>
        <v>5631940.3980591996</v>
      </c>
      <c r="I91" s="419">
        <f t="shared" si="5"/>
        <v>0.33133943677347177</v>
      </c>
      <c r="J91" s="404"/>
    </row>
    <row r="92" spans="1:10" ht="15.75">
      <c r="A92" s="392">
        <v>641600</v>
      </c>
      <c r="B92" s="112" t="s">
        <v>85</v>
      </c>
      <c r="C92" s="405">
        <v>3027199.0700000008</v>
      </c>
      <c r="D92" s="405">
        <v>3056140.3705009436</v>
      </c>
      <c r="E92" s="405">
        <v>247183.38</v>
      </c>
      <c r="F92" s="405">
        <v>57909.230000000025</v>
      </c>
      <c r="G92" s="409">
        <f t="shared" si="3"/>
        <v>189274.14999999997</v>
      </c>
      <c r="H92" s="410">
        <f t="shared" si="4"/>
        <v>2866866.2205009437</v>
      </c>
      <c r="I92" s="419">
        <f t="shared" si="5"/>
        <v>0.16866404323685982</v>
      </c>
      <c r="J92" s="404"/>
    </row>
    <row r="93" spans="1:10" ht="15.75">
      <c r="A93" s="392">
        <v>427300</v>
      </c>
      <c r="B93" s="112" t="s">
        <v>216</v>
      </c>
      <c r="C93" s="405">
        <v>5929193.3699999824</v>
      </c>
      <c r="D93" s="405">
        <v>5883506.5643089609</v>
      </c>
      <c r="E93" s="405">
        <v>491904.99000000005</v>
      </c>
      <c r="F93" s="405">
        <v>80231.809999999969</v>
      </c>
      <c r="G93" s="409">
        <f t="shared" si="3"/>
        <v>411673.18000000005</v>
      </c>
      <c r="H93" s="410">
        <f t="shared" si="4"/>
        <v>5471833.3843089612</v>
      </c>
      <c r="I93" s="419">
        <f t="shared" si="5"/>
        <v>0.32191998912133257</v>
      </c>
      <c r="J93" s="404"/>
    </row>
    <row r="94" spans="1:10" ht="15.75">
      <c r="A94" s="392">
        <v>427700</v>
      </c>
      <c r="B94" s="112" t="s">
        <v>87</v>
      </c>
      <c r="C94" s="405">
        <v>1883392.3400000024</v>
      </c>
      <c r="D94" s="405">
        <v>1868344.9152722701</v>
      </c>
      <c r="E94" s="405">
        <v>162770.18</v>
      </c>
      <c r="F94" s="405">
        <v>32538.029999999992</v>
      </c>
      <c r="G94" s="409">
        <f t="shared" si="3"/>
        <v>130232.15</v>
      </c>
      <c r="H94" s="410">
        <f t="shared" si="4"/>
        <v>1738112.7652722702</v>
      </c>
      <c r="I94" s="419">
        <f t="shared" si="5"/>
        <v>0.10225699563378829</v>
      </c>
      <c r="J94" s="404"/>
    </row>
    <row r="95" spans="1:10" ht="15.75">
      <c r="A95" s="392">
        <v>780200</v>
      </c>
      <c r="B95" s="112" t="s">
        <v>88</v>
      </c>
      <c r="C95" s="405">
        <v>12305789.339999909</v>
      </c>
      <c r="D95" s="405">
        <v>12333975.027162569</v>
      </c>
      <c r="E95" s="405">
        <v>1200665.1199999999</v>
      </c>
      <c r="F95" s="405">
        <v>259438.85000000006</v>
      </c>
      <c r="G95" s="409">
        <f t="shared" si="3"/>
        <v>941226.26999999979</v>
      </c>
      <c r="H95" s="410">
        <f t="shared" si="4"/>
        <v>11392748.757162569</v>
      </c>
      <c r="I95" s="419">
        <f t="shared" si="5"/>
        <v>0.67026045904192411</v>
      </c>
      <c r="J95" s="404"/>
    </row>
    <row r="96" spans="1:10" ht="15.75">
      <c r="A96" s="392">
        <v>766300</v>
      </c>
      <c r="B96" s="112" t="s">
        <v>89</v>
      </c>
      <c r="C96" s="405">
        <v>2100408.260000004</v>
      </c>
      <c r="D96" s="405">
        <v>2084666.1855258287</v>
      </c>
      <c r="E96" s="405">
        <v>184097.63</v>
      </c>
      <c r="F96" s="405">
        <v>44221.580000000038</v>
      </c>
      <c r="G96" s="409">
        <f t="shared" si="3"/>
        <v>139876.04999999996</v>
      </c>
      <c r="H96" s="410">
        <f t="shared" si="4"/>
        <v>1944790.1355258287</v>
      </c>
      <c r="I96" s="419">
        <f t="shared" si="5"/>
        <v>0.11441627975498302</v>
      </c>
      <c r="J96" s="404"/>
    </row>
    <row r="97" spans="1:10" ht="15.75">
      <c r="A97" s="392">
        <v>888301</v>
      </c>
      <c r="B97" s="112" t="s">
        <v>90</v>
      </c>
      <c r="C97" s="405">
        <v>2504504.9700000025</v>
      </c>
      <c r="D97" s="405">
        <v>2331868.4695534911</v>
      </c>
      <c r="E97" s="405">
        <v>228601.47</v>
      </c>
      <c r="F97" s="405">
        <v>45196.36</v>
      </c>
      <c r="G97" s="409">
        <f t="shared" si="3"/>
        <v>183405.11</v>
      </c>
      <c r="H97" s="410">
        <f t="shared" si="4"/>
        <v>2148463.3595534912</v>
      </c>
      <c r="I97" s="419">
        <f t="shared" si="5"/>
        <v>0.12639882334838087</v>
      </c>
      <c r="J97" s="404"/>
    </row>
    <row r="98" spans="1:10" ht="15.75">
      <c r="A98" s="392" t="s">
        <v>156</v>
      </c>
      <c r="B98" s="112" t="s">
        <v>91</v>
      </c>
      <c r="C98" s="405">
        <v>5924131.1299999896</v>
      </c>
      <c r="D98" s="405">
        <v>5872316.9116007723</v>
      </c>
      <c r="E98" s="405">
        <v>402352.43000000005</v>
      </c>
      <c r="F98" s="405">
        <v>55791.300000000112</v>
      </c>
      <c r="G98" s="409">
        <f t="shared" si="3"/>
        <v>346561.12999999995</v>
      </c>
      <c r="H98" s="410">
        <f t="shared" si="4"/>
        <v>5525755.7816007724</v>
      </c>
      <c r="I98" s="419">
        <f t="shared" si="5"/>
        <v>0.32509236231517902</v>
      </c>
      <c r="J98" s="404"/>
    </row>
    <row r="99" spans="1:10" ht="15.75">
      <c r="A99" s="392">
        <v>648500</v>
      </c>
      <c r="B99" s="112" t="s">
        <v>92</v>
      </c>
      <c r="C99" s="405">
        <v>947421.8600000008</v>
      </c>
      <c r="D99" s="405">
        <v>944346.35025261552</v>
      </c>
      <c r="E99" s="405">
        <v>59125.14</v>
      </c>
      <c r="F99" s="405">
        <v>14950.590000000002</v>
      </c>
      <c r="G99" s="409">
        <f t="shared" si="3"/>
        <v>44174.549999999996</v>
      </c>
      <c r="H99" s="410">
        <f t="shared" si="4"/>
        <v>900171.80025261547</v>
      </c>
      <c r="I99" s="419">
        <f t="shared" si="5"/>
        <v>5.2959086249891194E-2</v>
      </c>
      <c r="J99" s="404"/>
    </row>
    <row r="100" spans="1:10" ht="15.75">
      <c r="A100" s="392">
        <v>387500</v>
      </c>
      <c r="B100" s="112" t="s">
        <v>93</v>
      </c>
      <c r="C100" s="405">
        <v>949360.70999999985</v>
      </c>
      <c r="D100" s="405">
        <v>955076.50292256474</v>
      </c>
      <c r="E100" s="405">
        <v>87800.459999999992</v>
      </c>
      <c r="F100" s="405">
        <v>19637.619999999995</v>
      </c>
      <c r="G100" s="409">
        <f t="shared" si="3"/>
        <v>68162.84</v>
      </c>
      <c r="H100" s="410">
        <f t="shared" si="4"/>
        <v>886913.66292256478</v>
      </c>
      <c r="I100" s="419">
        <f t="shared" si="5"/>
        <v>5.2179080879607424E-2</v>
      </c>
      <c r="J100" s="404"/>
    </row>
    <row r="101" spans="1:10" ht="15.75">
      <c r="A101" s="392">
        <v>407700</v>
      </c>
      <c r="B101" s="112" t="s">
        <v>94</v>
      </c>
      <c r="C101" s="405">
        <v>2089914.0200000035</v>
      </c>
      <c r="D101" s="405">
        <v>2099683.1939804601</v>
      </c>
      <c r="E101" s="405">
        <v>193003.38</v>
      </c>
      <c r="F101" s="405">
        <v>37477.120000000003</v>
      </c>
      <c r="G101" s="409">
        <f t="shared" si="3"/>
        <v>155526.26</v>
      </c>
      <c r="H101" s="410">
        <f t="shared" si="4"/>
        <v>1944156.93398046</v>
      </c>
      <c r="I101" s="419">
        <f t="shared" si="5"/>
        <v>0.11437902711582534</v>
      </c>
      <c r="J101" s="404"/>
    </row>
    <row r="102" spans="1:10" ht="15.75">
      <c r="A102" s="392">
        <v>961600</v>
      </c>
      <c r="B102" s="112" t="s">
        <v>95</v>
      </c>
      <c r="C102" s="405">
        <v>3100133.609999998</v>
      </c>
      <c r="D102" s="405">
        <v>3075331.2695891075</v>
      </c>
      <c r="E102" s="405">
        <v>237448.84</v>
      </c>
      <c r="F102" s="405">
        <v>48680.579999999958</v>
      </c>
      <c r="G102" s="409">
        <f t="shared" si="3"/>
        <v>188768.26000000004</v>
      </c>
      <c r="H102" s="410">
        <f t="shared" si="4"/>
        <v>2886563.0095891072</v>
      </c>
      <c r="I102" s="419">
        <f t="shared" si="5"/>
        <v>0.16982284864697511</v>
      </c>
      <c r="J102" s="404"/>
    </row>
    <row r="103" spans="1:10" ht="15.75">
      <c r="A103" s="392">
        <v>661400</v>
      </c>
      <c r="B103" s="112" t="s">
        <v>96</v>
      </c>
      <c r="C103" s="405">
        <v>5725838.7700000089</v>
      </c>
      <c r="D103" s="405">
        <v>5462825.9388805944</v>
      </c>
      <c r="E103" s="405">
        <v>466214.77999999997</v>
      </c>
      <c r="F103" s="405">
        <v>84662.11000000003</v>
      </c>
      <c r="G103" s="409">
        <f t="shared" si="3"/>
        <v>381552.66999999993</v>
      </c>
      <c r="H103" s="410">
        <f t="shared" si="4"/>
        <v>5081273.2688805945</v>
      </c>
      <c r="I103" s="419">
        <f t="shared" si="5"/>
        <v>0.29894247879171121</v>
      </c>
      <c r="J103" s="404"/>
    </row>
    <row r="104" spans="1:10" ht="15.75">
      <c r="A104" s="392">
        <v>568700</v>
      </c>
      <c r="B104" s="112" t="s">
        <v>97</v>
      </c>
      <c r="C104" s="405">
        <v>2397666.9000000018</v>
      </c>
      <c r="D104" s="405">
        <v>2365272.9731987766</v>
      </c>
      <c r="E104" s="405">
        <v>203417.2</v>
      </c>
      <c r="F104" s="405">
        <v>41723.140000000021</v>
      </c>
      <c r="G104" s="409">
        <f t="shared" si="3"/>
        <v>161694.06</v>
      </c>
      <c r="H104" s="410">
        <f t="shared" si="4"/>
        <v>2203578.9131987765</v>
      </c>
      <c r="I104" s="419">
        <f t="shared" si="5"/>
        <v>0.12964139255393925</v>
      </c>
      <c r="J104" s="404"/>
    </row>
    <row r="105" spans="1:10" ht="15.75">
      <c r="A105" s="392" t="s">
        <v>157</v>
      </c>
      <c r="B105" s="112" t="s">
        <v>98</v>
      </c>
      <c r="C105" s="405">
        <v>22694584.179999959</v>
      </c>
      <c r="D105" s="405">
        <v>22498625.867793903</v>
      </c>
      <c r="E105" s="405">
        <v>1458795.6</v>
      </c>
      <c r="F105" s="405">
        <v>169809.36000000045</v>
      </c>
      <c r="G105" s="409">
        <f t="shared" si="3"/>
        <v>1288986.2399999998</v>
      </c>
      <c r="H105" s="410">
        <f t="shared" si="4"/>
        <v>21209639.627793904</v>
      </c>
      <c r="I105" s="419">
        <f t="shared" si="5"/>
        <v>1.2478097337221978</v>
      </c>
      <c r="J105" s="404"/>
    </row>
    <row r="106" spans="1:10" ht="15.75">
      <c r="A106" s="392">
        <v>840200</v>
      </c>
      <c r="B106" s="112" t="s">
        <v>99</v>
      </c>
      <c r="C106" s="405">
        <v>17510896.479999986</v>
      </c>
      <c r="D106" s="405">
        <v>17096624.779538408</v>
      </c>
      <c r="E106" s="405">
        <v>1293517.5400000003</v>
      </c>
      <c r="F106" s="405">
        <v>256794.76000000018</v>
      </c>
      <c r="G106" s="409">
        <f t="shared" si="3"/>
        <v>1036722.78</v>
      </c>
      <c r="H106" s="410">
        <f t="shared" si="4"/>
        <v>16059901.999538409</v>
      </c>
      <c r="I106" s="419">
        <f t="shared" si="5"/>
        <v>0.94483934613334219</v>
      </c>
      <c r="J106" s="404"/>
    </row>
    <row r="107" spans="1:10" ht="15.75">
      <c r="A107" s="392" t="s">
        <v>158</v>
      </c>
      <c r="B107" s="112" t="s">
        <v>100</v>
      </c>
      <c r="C107" s="405">
        <v>6298658.7800000031</v>
      </c>
      <c r="D107" s="405">
        <v>6188563.9508948214</v>
      </c>
      <c r="E107" s="405">
        <v>306148.98000000004</v>
      </c>
      <c r="F107" s="405">
        <v>37115.499999999978</v>
      </c>
      <c r="G107" s="409">
        <f t="shared" si="3"/>
        <v>269033.48000000004</v>
      </c>
      <c r="H107" s="410">
        <f t="shared" si="4"/>
        <v>5919530.470894821</v>
      </c>
      <c r="I107" s="419">
        <f t="shared" si="5"/>
        <v>0.34825899309332092</v>
      </c>
      <c r="J107" s="404"/>
    </row>
    <row r="108" spans="1:10" ht="15.75">
      <c r="A108" s="392" t="s">
        <v>159</v>
      </c>
      <c r="B108" s="112" t="s">
        <v>101</v>
      </c>
      <c r="C108" s="405">
        <v>2075083.1700000025</v>
      </c>
      <c r="D108" s="405">
        <v>2029170.168788915</v>
      </c>
      <c r="E108" s="405">
        <v>142927.57999999999</v>
      </c>
      <c r="F108" s="405">
        <v>21528.500000000007</v>
      </c>
      <c r="G108" s="409">
        <f t="shared" si="3"/>
        <v>121399.07999999999</v>
      </c>
      <c r="H108" s="410">
        <f t="shared" si="4"/>
        <v>1907771.088788915</v>
      </c>
      <c r="I108" s="419">
        <f t="shared" si="5"/>
        <v>0.11223836784030319</v>
      </c>
      <c r="J108" s="404"/>
    </row>
    <row r="109" spans="1:10" ht="15.75">
      <c r="A109" s="392" t="s">
        <v>160</v>
      </c>
      <c r="B109" s="112" t="s">
        <v>102</v>
      </c>
      <c r="C109" s="405">
        <v>17927472.889999941</v>
      </c>
      <c r="D109" s="405">
        <v>17831773.03979034</v>
      </c>
      <c r="E109" s="405">
        <v>1184967.8399999999</v>
      </c>
      <c r="F109" s="405">
        <v>149936.47000000009</v>
      </c>
      <c r="G109" s="409">
        <f t="shared" si="3"/>
        <v>1035031.3699999998</v>
      </c>
      <c r="H109" s="410">
        <f t="shared" si="4"/>
        <v>16796741.669790339</v>
      </c>
      <c r="I109" s="419">
        <f t="shared" si="5"/>
        <v>0.98818924405089792</v>
      </c>
      <c r="J109" s="404"/>
    </row>
    <row r="110" spans="1:10" ht="15.75">
      <c r="A110" s="392">
        <v>328200</v>
      </c>
      <c r="B110" s="112" t="s">
        <v>103</v>
      </c>
      <c r="C110" s="405">
        <v>2830150.780000004</v>
      </c>
      <c r="D110" s="405">
        <v>2820041.4354309323</v>
      </c>
      <c r="E110" s="405">
        <v>192623.34</v>
      </c>
      <c r="F110" s="405">
        <v>30999.150000000016</v>
      </c>
      <c r="G110" s="409">
        <f t="shared" si="3"/>
        <v>161624.18999999997</v>
      </c>
      <c r="H110" s="410">
        <f t="shared" si="4"/>
        <v>2658417.2454309324</v>
      </c>
      <c r="I110" s="419">
        <f t="shared" si="5"/>
        <v>0.15640053170902013</v>
      </c>
      <c r="J110" s="404"/>
    </row>
    <row r="111" spans="1:10" ht="15.75">
      <c r="A111" s="392">
        <v>621200</v>
      </c>
      <c r="B111" s="112" t="s">
        <v>104</v>
      </c>
      <c r="C111" s="405">
        <v>2468219.4999999949</v>
      </c>
      <c r="D111" s="405">
        <v>2447813.0986708077</v>
      </c>
      <c r="E111" s="405">
        <v>215826.47</v>
      </c>
      <c r="F111" s="405">
        <v>48507.080000000016</v>
      </c>
      <c r="G111" s="409">
        <f t="shared" si="3"/>
        <v>167319.38999999998</v>
      </c>
      <c r="H111" s="410">
        <f t="shared" si="4"/>
        <v>2280493.7086708075</v>
      </c>
      <c r="I111" s="419">
        <f t="shared" si="5"/>
        <v>0.13416645908696431</v>
      </c>
      <c r="J111" s="404"/>
    </row>
    <row r="112" spans="1:10" ht="15.75">
      <c r="A112" s="392">
        <v>941600</v>
      </c>
      <c r="B112" s="112" t="s">
        <v>105</v>
      </c>
      <c r="C112" s="405">
        <v>9342794.8899999429</v>
      </c>
      <c r="D112" s="405">
        <v>9353904.9945204407</v>
      </c>
      <c r="E112" s="405">
        <v>705898.94</v>
      </c>
      <c r="F112" s="405">
        <v>124110.67000000001</v>
      </c>
      <c r="G112" s="409">
        <f t="shared" si="3"/>
        <v>581788.2699999999</v>
      </c>
      <c r="H112" s="410">
        <f t="shared" si="4"/>
        <v>8772116.7245204411</v>
      </c>
      <c r="I112" s="419">
        <f t="shared" si="5"/>
        <v>0.51608291448101418</v>
      </c>
      <c r="J112" s="404"/>
    </row>
    <row r="113" spans="1:10" ht="15.75">
      <c r="A113" s="392" t="s">
        <v>161</v>
      </c>
      <c r="B113" s="112" t="s">
        <v>106</v>
      </c>
      <c r="C113" s="405">
        <v>12647325.859999936</v>
      </c>
      <c r="D113" s="405">
        <v>12430579.639547883</v>
      </c>
      <c r="E113" s="405">
        <v>736953.7699999999</v>
      </c>
      <c r="F113" s="405">
        <v>74958.65999999996</v>
      </c>
      <c r="G113" s="409">
        <f t="shared" si="3"/>
        <v>661995.11</v>
      </c>
      <c r="H113" s="410">
        <f t="shared" si="4"/>
        <v>11768584.529547883</v>
      </c>
      <c r="I113" s="419">
        <f t="shared" si="5"/>
        <v>0.69237170389536506</v>
      </c>
      <c r="J113" s="404"/>
    </row>
    <row r="114" spans="1:10" ht="15.75">
      <c r="A114" s="392">
        <v>941800</v>
      </c>
      <c r="B114" s="112" t="s">
        <v>107</v>
      </c>
      <c r="C114" s="405">
        <v>1989652.7099999993</v>
      </c>
      <c r="D114" s="405">
        <v>1979242.4779242254</v>
      </c>
      <c r="E114" s="405">
        <v>156390.12</v>
      </c>
      <c r="F114" s="405">
        <v>32858.47</v>
      </c>
      <c r="G114" s="409">
        <f t="shared" si="3"/>
        <v>123531.65</v>
      </c>
      <c r="H114" s="410">
        <f t="shared" si="4"/>
        <v>1855710.8279242255</v>
      </c>
      <c r="I114" s="419">
        <f t="shared" si="5"/>
        <v>0.10917554822681252</v>
      </c>
      <c r="J114" s="404"/>
    </row>
    <row r="115" spans="1:10" ht="15.75">
      <c r="A115" s="392">
        <v>880200</v>
      </c>
      <c r="B115" s="112" t="s">
        <v>108</v>
      </c>
      <c r="C115" s="405">
        <v>18963188.629999917</v>
      </c>
      <c r="D115" s="405">
        <v>18896711.266758792</v>
      </c>
      <c r="E115" s="405">
        <v>1658447.8399999999</v>
      </c>
      <c r="F115" s="405">
        <v>307747.86000000063</v>
      </c>
      <c r="G115" s="409">
        <f t="shared" si="3"/>
        <v>1350699.9799999993</v>
      </c>
      <c r="H115" s="410">
        <f t="shared" si="4"/>
        <v>17546011.286758792</v>
      </c>
      <c r="I115" s="419">
        <f t="shared" si="5"/>
        <v>1.0322704230639705</v>
      </c>
      <c r="J115" s="404"/>
    </row>
    <row r="116" spans="1:10" ht="15.75">
      <c r="A116" s="392">
        <v>468900</v>
      </c>
      <c r="B116" s="112" t="s">
        <v>109</v>
      </c>
      <c r="C116" s="405">
        <v>2399265.4800000014</v>
      </c>
      <c r="D116" s="405">
        <v>2419062.3853838006</v>
      </c>
      <c r="E116" s="405">
        <v>192188.77000000002</v>
      </c>
      <c r="F116" s="405">
        <v>36126.810000000012</v>
      </c>
      <c r="G116" s="409">
        <f t="shared" si="3"/>
        <v>156061.96000000002</v>
      </c>
      <c r="H116" s="410">
        <f t="shared" si="4"/>
        <v>2263000.4253838006</v>
      </c>
      <c r="I116" s="419">
        <f t="shared" si="5"/>
        <v>0.13313729076806075</v>
      </c>
      <c r="J116" s="404"/>
    </row>
    <row r="117" spans="1:10" ht="15.75">
      <c r="A117" s="392">
        <v>900200</v>
      </c>
      <c r="B117" s="112" t="s">
        <v>110</v>
      </c>
      <c r="C117" s="405">
        <v>21461929.689999949</v>
      </c>
      <c r="D117" s="405">
        <v>21398396.695603587</v>
      </c>
      <c r="E117" s="405">
        <v>1620123.93</v>
      </c>
      <c r="F117" s="405">
        <v>296863.66999999969</v>
      </c>
      <c r="G117" s="409">
        <f t="shared" si="3"/>
        <v>1323260.2600000002</v>
      </c>
      <c r="H117" s="410">
        <f t="shared" si="4"/>
        <v>20075136.435603585</v>
      </c>
      <c r="I117" s="419">
        <f t="shared" si="5"/>
        <v>1.1810644164515134</v>
      </c>
      <c r="J117" s="404"/>
    </row>
    <row r="118" spans="1:10" ht="15.75">
      <c r="A118" s="392">
        <v>649300</v>
      </c>
      <c r="B118" s="112" t="s">
        <v>111</v>
      </c>
      <c r="C118" s="405">
        <v>1382628.1999999997</v>
      </c>
      <c r="D118" s="405">
        <v>1388954.8615608723</v>
      </c>
      <c r="E118" s="405">
        <v>107936.51</v>
      </c>
      <c r="F118" s="405">
        <v>25256.659999999985</v>
      </c>
      <c r="G118" s="409">
        <f t="shared" si="3"/>
        <v>82679.850000000006</v>
      </c>
      <c r="H118" s="410">
        <f t="shared" si="4"/>
        <v>1306275.0115608722</v>
      </c>
      <c r="I118" s="419">
        <f t="shared" si="5"/>
        <v>7.6851031085306262E-2</v>
      </c>
      <c r="J118" s="404"/>
    </row>
    <row r="119" spans="1:10" ht="15.75">
      <c r="A119" s="392">
        <v>940200</v>
      </c>
      <c r="B119" s="112" t="s">
        <v>112</v>
      </c>
      <c r="C119" s="405">
        <v>5222860.9799999893</v>
      </c>
      <c r="D119" s="405">
        <v>5201825.4677604027</v>
      </c>
      <c r="E119" s="405">
        <v>372206.69</v>
      </c>
      <c r="F119" s="405">
        <v>82908.789999999921</v>
      </c>
      <c r="G119" s="409">
        <f t="shared" si="3"/>
        <v>289297.90000000008</v>
      </c>
      <c r="H119" s="410">
        <f t="shared" si="4"/>
        <v>4912527.5677604023</v>
      </c>
      <c r="I119" s="419">
        <f t="shared" si="5"/>
        <v>0.28901479816739623</v>
      </c>
      <c r="J119" s="404"/>
    </row>
    <row r="120" spans="1:10" ht="15.75">
      <c r="A120" s="392">
        <v>701800</v>
      </c>
      <c r="B120" s="112" t="s">
        <v>113</v>
      </c>
      <c r="C120" s="405">
        <v>1624025.7800000017</v>
      </c>
      <c r="D120" s="405">
        <v>1599392.1417920741</v>
      </c>
      <c r="E120" s="405">
        <v>141557.35999999999</v>
      </c>
      <c r="F120" s="405">
        <v>35346.149999999987</v>
      </c>
      <c r="G120" s="409">
        <f t="shared" si="3"/>
        <v>106211.20999999999</v>
      </c>
      <c r="H120" s="410">
        <f t="shared" si="4"/>
        <v>1493180.9317920741</v>
      </c>
      <c r="I120" s="419">
        <f t="shared" si="5"/>
        <v>8.7847117329467359E-2</v>
      </c>
      <c r="J120" s="404"/>
    </row>
    <row r="121" spans="1:10" ht="15.75">
      <c r="A121" s="392">
        <v>769101</v>
      </c>
      <c r="B121" s="112" t="s">
        <v>114</v>
      </c>
      <c r="C121" s="405">
        <v>779338.63999999932</v>
      </c>
      <c r="D121" s="405">
        <v>784419.470799773</v>
      </c>
      <c r="E121" s="405">
        <v>61389.810000000005</v>
      </c>
      <c r="F121" s="405">
        <v>15125.749999999991</v>
      </c>
      <c r="G121" s="409">
        <f t="shared" si="3"/>
        <v>46264.060000000012</v>
      </c>
      <c r="H121" s="410">
        <f t="shared" si="4"/>
        <v>738155.41079977294</v>
      </c>
      <c r="I121" s="419">
        <f t="shared" si="5"/>
        <v>4.3427305826952846E-2</v>
      </c>
      <c r="J121" s="404"/>
    </row>
    <row r="122" spans="1:10" ht="15.75">
      <c r="A122" s="392">
        <v>429300</v>
      </c>
      <c r="B122" s="112" t="s">
        <v>115</v>
      </c>
      <c r="C122" s="405">
        <v>2346158.6299999952</v>
      </c>
      <c r="D122" s="405">
        <v>2312337.4851762196</v>
      </c>
      <c r="E122" s="405">
        <v>185165.06999999998</v>
      </c>
      <c r="F122" s="405">
        <v>36933.939999999981</v>
      </c>
      <c r="G122" s="409">
        <f t="shared" si="3"/>
        <v>148231.13</v>
      </c>
      <c r="H122" s="410">
        <f t="shared" si="4"/>
        <v>2164106.3551762197</v>
      </c>
      <c r="I122" s="419">
        <f t="shared" si="5"/>
        <v>0.12731913517569901</v>
      </c>
      <c r="J122" s="404"/>
    </row>
    <row r="123" spans="1:10" ht="15.75">
      <c r="A123" s="392">
        <v>409500</v>
      </c>
      <c r="B123" s="112" t="s">
        <v>116</v>
      </c>
      <c r="C123" s="405">
        <v>5665877.3299999759</v>
      </c>
      <c r="D123" s="405">
        <v>5627784.6370785162</v>
      </c>
      <c r="E123" s="405">
        <v>463580.56999999995</v>
      </c>
      <c r="F123" s="405">
        <v>84395.010000000097</v>
      </c>
      <c r="G123" s="409">
        <f t="shared" si="3"/>
        <v>379185.55999999982</v>
      </c>
      <c r="H123" s="410">
        <f t="shared" si="4"/>
        <v>5248599.0770785166</v>
      </c>
      <c r="I123" s="419">
        <f t="shared" si="5"/>
        <v>0.30878662399343793</v>
      </c>
      <c r="J123" s="404"/>
    </row>
    <row r="124" spans="1:10" ht="15.75">
      <c r="A124" s="392">
        <v>980200</v>
      </c>
      <c r="B124" s="112" t="s">
        <v>117</v>
      </c>
      <c r="C124" s="405">
        <v>8000152.090000012</v>
      </c>
      <c r="D124" s="405">
        <v>7929769.5206884984</v>
      </c>
      <c r="E124" s="405">
        <v>634066.06999999995</v>
      </c>
      <c r="F124" s="405">
        <v>120033.15000000011</v>
      </c>
      <c r="G124" s="409">
        <f t="shared" si="3"/>
        <v>514032.91999999981</v>
      </c>
      <c r="H124" s="410">
        <f t="shared" si="4"/>
        <v>7415736.6006884985</v>
      </c>
      <c r="I124" s="419">
        <f t="shared" si="5"/>
        <v>0.43628408947283737</v>
      </c>
      <c r="J124" s="404"/>
    </row>
    <row r="125" spans="1:10" ht="15.75">
      <c r="A125" s="392">
        <v>561800</v>
      </c>
      <c r="B125" s="112" t="s">
        <v>118</v>
      </c>
      <c r="C125" s="405">
        <v>2277721.5700000012</v>
      </c>
      <c r="D125" s="405">
        <v>2279264.3125867965</v>
      </c>
      <c r="E125" s="405">
        <v>196522.53000000003</v>
      </c>
      <c r="F125" s="405">
        <v>39467.98000000001</v>
      </c>
      <c r="G125" s="409">
        <f t="shared" si="3"/>
        <v>157054.55000000002</v>
      </c>
      <c r="H125" s="410">
        <f t="shared" si="4"/>
        <v>2122209.7625867967</v>
      </c>
      <c r="I125" s="419">
        <f t="shared" si="5"/>
        <v>0.12485426651407561</v>
      </c>
      <c r="J125" s="404"/>
    </row>
    <row r="126" spans="1:10" ht="15.75">
      <c r="A126" s="392">
        <v>381600</v>
      </c>
      <c r="B126" s="112" t="s">
        <v>119</v>
      </c>
      <c r="C126" s="405">
        <v>2440561.0200000033</v>
      </c>
      <c r="D126" s="405">
        <v>2449724.938402114</v>
      </c>
      <c r="E126" s="405">
        <v>181975.09000000003</v>
      </c>
      <c r="F126" s="405">
        <v>41089.029999999977</v>
      </c>
      <c r="G126" s="409">
        <f t="shared" si="3"/>
        <v>140886.06000000006</v>
      </c>
      <c r="H126" s="410">
        <f t="shared" si="4"/>
        <v>2308838.8784021139</v>
      </c>
      <c r="I126" s="419">
        <f t="shared" si="5"/>
        <v>0.13583406774583009</v>
      </c>
      <c r="J126" s="404"/>
    </row>
    <row r="127" spans="1:10" ht="15.75">
      <c r="A127" s="392">
        <v>781800</v>
      </c>
      <c r="B127" s="112" t="s">
        <v>120</v>
      </c>
      <c r="C127" s="405">
        <v>2767664.8099999987</v>
      </c>
      <c r="D127" s="405">
        <v>2800458.6373535725</v>
      </c>
      <c r="E127" s="405">
        <v>288360.46999999997</v>
      </c>
      <c r="F127" s="405">
        <v>69643.580000000045</v>
      </c>
      <c r="G127" s="409">
        <f t="shared" si="3"/>
        <v>218716.88999999993</v>
      </c>
      <c r="H127" s="410">
        <f t="shared" si="4"/>
        <v>2581741.7473535724</v>
      </c>
      <c r="I127" s="419">
        <f t="shared" si="5"/>
        <v>0.1518895435678756</v>
      </c>
      <c r="J127" s="404"/>
    </row>
    <row r="128" spans="1:10" ht="15.75">
      <c r="A128" s="412">
        <v>681801</v>
      </c>
      <c r="B128" s="413" t="s">
        <v>121</v>
      </c>
      <c r="C128" s="405">
        <v>1151271.6400000018</v>
      </c>
      <c r="D128" s="405">
        <v>1156123.6133270548</v>
      </c>
      <c r="E128" s="405">
        <v>111340.12</v>
      </c>
      <c r="F128" s="405">
        <v>25324.299999999992</v>
      </c>
      <c r="G128" s="414">
        <f t="shared" si="3"/>
        <v>86015.82</v>
      </c>
      <c r="H128" s="415">
        <f t="shared" si="4"/>
        <v>1070107.7933270547</v>
      </c>
      <c r="I128" s="420">
        <f t="shared" si="5"/>
        <v>6.2956794367013472E-2</v>
      </c>
      <c r="J128" s="404"/>
    </row>
    <row r="129" spans="1:9" ht="14.25">
      <c r="A129" s="500" t="s">
        <v>124</v>
      </c>
      <c r="B129" s="501"/>
      <c r="C129" s="416">
        <f>SUM(C10:C128)</f>
        <v>1834612442.9899919</v>
      </c>
      <c r="D129" s="416">
        <f t="shared" ref="D129:I129" si="6">SUM(D10:D128)</f>
        <v>1799706808.1404316</v>
      </c>
      <c r="E129" s="416">
        <f t="shared" si="6"/>
        <v>116979571.11000003</v>
      </c>
      <c r="F129" s="416">
        <f t="shared" si="6"/>
        <v>17022256.390000023</v>
      </c>
      <c r="G129" s="416">
        <f t="shared" si="6"/>
        <v>99957314.719999954</v>
      </c>
      <c r="H129" s="416">
        <f t="shared" si="6"/>
        <v>1699749493.4204323</v>
      </c>
      <c r="I129" s="421">
        <f t="shared" si="6"/>
        <v>99.999999999999986</v>
      </c>
    </row>
    <row r="130" spans="1:9" ht="31.5" customHeight="1">
      <c r="A130" s="511" t="s">
        <v>170</v>
      </c>
      <c r="B130" s="512"/>
      <c r="C130" s="512"/>
      <c r="D130" s="115">
        <f>D129-C129</f>
        <v>-34905634.849560261</v>
      </c>
      <c r="E130" s="109"/>
      <c r="F130" s="109"/>
      <c r="G130" s="109"/>
      <c r="H130" s="405"/>
    </row>
    <row r="132" spans="1:9" ht="42.75" customHeight="1">
      <c r="A132" s="502" t="s">
        <v>165</v>
      </c>
      <c r="B132" s="503"/>
      <c r="C132" s="503"/>
      <c r="D132" s="503"/>
      <c r="E132" s="503"/>
      <c r="F132" s="503"/>
      <c r="G132" s="503"/>
      <c r="H132" s="503"/>
      <c r="I132" s="503"/>
    </row>
    <row r="133" spans="1:9">
      <c r="C133" s="108"/>
      <c r="D133" s="108"/>
      <c r="E133" s="108"/>
      <c r="F133" s="108"/>
      <c r="G133" s="108"/>
    </row>
    <row r="134" spans="1:9" ht="15.75">
      <c r="C134" s="391"/>
      <c r="D134" s="391"/>
      <c r="E134" s="391"/>
      <c r="F134" s="391"/>
      <c r="G134" s="366"/>
      <c r="H134" s="365"/>
    </row>
    <row r="135" spans="1:9">
      <c r="C135" s="108"/>
      <c r="D135" s="108"/>
      <c r="E135" s="108"/>
      <c r="F135" s="108"/>
      <c r="G135" s="108"/>
      <c r="H135" s="108"/>
    </row>
    <row r="136" spans="1:9">
      <c r="C136" s="108"/>
      <c r="D136" s="108"/>
      <c r="E136" s="108"/>
      <c r="F136" s="108"/>
      <c r="G136" s="108"/>
      <c r="H136" s="108"/>
    </row>
  </sheetData>
  <sheetProtection formatCells="0" formatColumns="0" formatRows="0" insertColumns="0" insertRows="0" insertHyperlinks="0" deleteColumns="0" deleteRows="0"/>
  <mergeCells count="6">
    <mergeCell ref="A2:C2"/>
    <mergeCell ref="A129:B129"/>
    <mergeCell ref="A132:I132"/>
    <mergeCell ref="A4:I4"/>
    <mergeCell ref="C7:H7"/>
    <mergeCell ref="A130:C130"/>
  </mergeCells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29"/>
  <sheetViews>
    <sheetView zoomScaleNormal="100" workbookViewId="0">
      <selection activeCell="C3" sqref="C3"/>
    </sheetView>
  </sheetViews>
  <sheetFormatPr defaultRowHeight="15"/>
  <cols>
    <col min="1" max="1" width="8.28515625" style="1" customWidth="1"/>
    <col min="2" max="2" width="22.42578125" style="1" customWidth="1"/>
    <col min="3" max="6" width="16.7109375" style="16" customWidth="1"/>
    <col min="7" max="7" width="6.140625" customWidth="1"/>
    <col min="8" max="8" width="22.5703125" customWidth="1"/>
    <col min="9" max="13" width="16.7109375" customWidth="1"/>
  </cols>
  <sheetData>
    <row r="1" spans="1:9" ht="18.75">
      <c r="A1" s="514" t="s">
        <v>238</v>
      </c>
      <c r="B1" s="515"/>
      <c r="C1" s="515"/>
      <c r="D1" s="515"/>
      <c r="E1" s="515"/>
      <c r="F1" s="515"/>
      <c r="G1" s="515"/>
    </row>
    <row r="2" spans="1:9" ht="15" customHeight="1">
      <c r="B2" s="12"/>
      <c r="C2" s="49"/>
      <c r="D2"/>
      <c r="E2"/>
      <c r="F2" s="49"/>
      <c r="G2" s="125"/>
      <c r="I2" s="367"/>
    </row>
    <row r="3" spans="1:9" ht="43.5">
      <c r="A3" s="88"/>
      <c r="B3" s="89" t="s">
        <v>1</v>
      </c>
      <c r="C3" s="89" t="s">
        <v>248</v>
      </c>
      <c r="D3" s="89" t="s">
        <v>162</v>
      </c>
      <c r="E3" s="89" t="s">
        <v>163</v>
      </c>
      <c r="F3" s="89" t="s">
        <v>164</v>
      </c>
      <c r="G3" s="105"/>
    </row>
    <row r="4" spans="1:9" ht="15.75">
      <c r="A4" s="90"/>
      <c r="B4" s="91" t="s">
        <v>123</v>
      </c>
      <c r="C4" s="92">
        <f>C14+C125</f>
        <v>2109742</v>
      </c>
      <c r="D4" s="92">
        <f>D14+D125</f>
        <v>151519</v>
      </c>
      <c r="E4" s="92">
        <f>E14+E125</f>
        <v>224593</v>
      </c>
      <c r="F4" s="92">
        <f>F14+F125</f>
        <v>436520</v>
      </c>
      <c r="G4" s="101"/>
      <c r="H4" s="54"/>
    </row>
    <row r="5" spans="1:9" ht="15.75">
      <c r="A5" s="426">
        <v>1</v>
      </c>
      <c r="B5" s="117" t="s">
        <v>171</v>
      </c>
      <c r="C5" s="184">
        <v>92776</v>
      </c>
      <c r="D5" s="184">
        <v>6367</v>
      </c>
      <c r="E5" s="184">
        <v>9550</v>
      </c>
      <c r="F5" s="185">
        <v>20784</v>
      </c>
      <c r="G5" s="103"/>
      <c r="H5" s="425"/>
      <c r="I5" s="54"/>
    </row>
    <row r="6" spans="1:9" ht="15.75">
      <c r="A6" s="355">
        <v>2</v>
      </c>
      <c r="B6" s="5" t="s">
        <v>172</v>
      </c>
      <c r="C6" s="15">
        <v>23600</v>
      </c>
      <c r="D6" s="15">
        <v>1631</v>
      </c>
      <c r="E6" s="15">
        <v>2729</v>
      </c>
      <c r="F6" s="51">
        <v>4880</v>
      </c>
      <c r="G6" s="103"/>
      <c r="H6" s="425"/>
    </row>
    <row r="7" spans="1:9" ht="15.75">
      <c r="A7" s="355">
        <v>3</v>
      </c>
      <c r="B7" s="5" t="s">
        <v>175</v>
      </c>
      <c r="C7" s="15">
        <v>61162</v>
      </c>
      <c r="D7" s="15">
        <v>5189</v>
      </c>
      <c r="E7" s="15">
        <v>7199</v>
      </c>
      <c r="F7" s="51">
        <v>11887</v>
      </c>
      <c r="G7" s="103"/>
      <c r="H7" s="425"/>
      <c r="I7" s="54"/>
    </row>
    <row r="8" spans="1:9" ht="15.75">
      <c r="A8" s="355">
        <v>4</v>
      </c>
      <c r="B8" s="5" t="s">
        <v>224</v>
      </c>
      <c r="C8" s="15">
        <v>57044</v>
      </c>
      <c r="D8" s="15">
        <v>3770</v>
      </c>
      <c r="E8" s="15">
        <v>5888</v>
      </c>
      <c r="F8" s="51">
        <v>12396</v>
      </c>
      <c r="G8" s="103"/>
      <c r="H8" s="425"/>
      <c r="I8" s="54"/>
    </row>
    <row r="9" spans="1:9" ht="15.75">
      <c r="A9" s="355">
        <v>5</v>
      </c>
      <c r="B9" s="5" t="s">
        <v>225</v>
      </c>
      <c r="C9" s="15">
        <v>76604</v>
      </c>
      <c r="D9" s="15">
        <v>5811</v>
      </c>
      <c r="E9" s="15">
        <v>8902</v>
      </c>
      <c r="F9" s="51">
        <v>16410</v>
      </c>
      <c r="G9" s="103"/>
      <c r="H9" s="425"/>
      <c r="I9" s="54"/>
    </row>
    <row r="10" spans="1:9" ht="15.75">
      <c r="A10" s="355">
        <v>6</v>
      </c>
      <c r="B10" s="5" t="s">
        <v>222</v>
      </c>
      <c r="C10" s="15">
        <v>30705</v>
      </c>
      <c r="D10" s="15">
        <v>2007</v>
      </c>
      <c r="E10" s="15">
        <v>3392</v>
      </c>
      <c r="F10" s="51">
        <v>6585</v>
      </c>
      <c r="G10" s="103"/>
      <c r="H10" s="425"/>
      <c r="I10" s="54"/>
    </row>
    <row r="11" spans="1:9" ht="15.75">
      <c r="A11" s="355">
        <v>7</v>
      </c>
      <c r="B11" s="5" t="s">
        <v>226</v>
      </c>
      <c r="C11" s="15">
        <v>701064</v>
      </c>
      <c r="D11" s="15">
        <v>51113</v>
      </c>
      <c r="E11" s="15">
        <v>68955</v>
      </c>
      <c r="F11" s="51">
        <v>148534</v>
      </c>
      <c r="G11" s="103"/>
      <c r="H11" s="425"/>
      <c r="I11" s="54"/>
    </row>
    <row r="12" spans="1:9" ht="15.75">
      <c r="A12" s="355">
        <v>8</v>
      </c>
      <c r="B12" s="5" t="s">
        <v>9</v>
      </c>
      <c r="C12" s="15">
        <v>24856</v>
      </c>
      <c r="D12" s="15">
        <v>2040</v>
      </c>
      <c r="E12" s="15">
        <v>2709</v>
      </c>
      <c r="F12" s="51">
        <v>5271</v>
      </c>
      <c r="G12" s="103"/>
      <c r="H12" s="425"/>
      <c r="I12" s="54"/>
    </row>
    <row r="13" spans="1:9" ht="15.75">
      <c r="A13" s="356">
        <v>9</v>
      </c>
      <c r="B13" s="6" t="s">
        <v>223</v>
      </c>
      <c r="C13" s="186">
        <v>38562</v>
      </c>
      <c r="D13" s="186">
        <v>2520</v>
      </c>
      <c r="E13" s="186">
        <v>4104</v>
      </c>
      <c r="F13" s="187">
        <v>8675</v>
      </c>
      <c r="G13" s="103"/>
      <c r="H13" s="425"/>
      <c r="I13" s="54"/>
    </row>
    <row r="14" spans="1:9" ht="15.75">
      <c r="A14" s="513" t="s">
        <v>11</v>
      </c>
      <c r="B14" s="513"/>
      <c r="C14" s="93">
        <f>SUM(C5:C13)</f>
        <v>1106373</v>
      </c>
      <c r="D14" s="93">
        <f>SUM(D5:D13)</f>
        <v>80448</v>
      </c>
      <c r="E14" s="93">
        <f>SUM(E5:E13)</f>
        <v>113428</v>
      </c>
      <c r="F14" s="93">
        <f>SUM(F5:F13)</f>
        <v>235422</v>
      </c>
      <c r="G14" s="102"/>
      <c r="H14" s="50"/>
    </row>
    <row r="15" spans="1:9" ht="15.75">
      <c r="A15" s="426">
        <v>10</v>
      </c>
      <c r="B15" s="117" t="s">
        <v>12</v>
      </c>
      <c r="C15" s="15">
        <v>3589</v>
      </c>
      <c r="D15" s="15">
        <v>160</v>
      </c>
      <c r="E15" s="15">
        <v>362</v>
      </c>
      <c r="F15" s="51">
        <v>821</v>
      </c>
      <c r="G15" s="103"/>
      <c r="H15" s="54"/>
    </row>
    <row r="16" spans="1:9" ht="15.75">
      <c r="A16" s="355">
        <v>11</v>
      </c>
      <c r="B16" s="5" t="s">
        <v>13</v>
      </c>
      <c r="C16" s="15">
        <v>8687</v>
      </c>
      <c r="D16" s="15">
        <v>593</v>
      </c>
      <c r="E16" s="15">
        <v>894</v>
      </c>
      <c r="F16" s="51">
        <v>1912</v>
      </c>
      <c r="G16" s="103"/>
      <c r="H16" s="54"/>
    </row>
    <row r="17" spans="1:8" ht="15.75">
      <c r="A17" s="355">
        <v>12</v>
      </c>
      <c r="B17" s="5" t="s">
        <v>14</v>
      </c>
      <c r="C17" s="15">
        <v>8929</v>
      </c>
      <c r="D17" s="15">
        <v>560</v>
      </c>
      <c r="E17" s="15">
        <v>1037</v>
      </c>
      <c r="F17" s="51">
        <v>2084</v>
      </c>
      <c r="G17" s="103"/>
      <c r="H17" s="54"/>
    </row>
    <row r="18" spans="1:8" ht="15.75">
      <c r="A18" s="355">
        <v>13</v>
      </c>
      <c r="B18" s="5" t="s">
        <v>15</v>
      </c>
      <c r="C18" s="15">
        <v>2725</v>
      </c>
      <c r="D18" s="15">
        <v>121</v>
      </c>
      <c r="E18" s="15">
        <v>239</v>
      </c>
      <c r="F18" s="51">
        <v>561</v>
      </c>
      <c r="G18" s="103"/>
      <c r="H18" s="54"/>
    </row>
    <row r="19" spans="1:8" ht="15.75">
      <c r="A19" s="355">
        <v>14</v>
      </c>
      <c r="B19" s="5" t="s">
        <v>16</v>
      </c>
      <c r="C19" s="15">
        <v>5048</v>
      </c>
      <c r="D19" s="15">
        <v>307</v>
      </c>
      <c r="E19" s="15">
        <v>517</v>
      </c>
      <c r="F19" s="51">
        <v>1109</v>
      </c>
      <c r="G19" s="103"/>
      <c r="H19" s="54"/>
    </row>
    <row r="20" spans="1:8" ht="15.75">
      <c r="A20" s="355">
        <v>15</v>
      </c>
      <c r="B20" s="5" t="s">
        <v>17</v>
      </c>
      <c r="C20" s="15">
        <v>1430</v>
      </c>
      <c r="D20" s="15">
        <v>92</v>
      </c>
      <c r="E20" s="15">
        <v>142</v>
      </c>
      <c r="F20" s="51">
        <v>307</v>
      </c>
      <c r="G20" s="103"/>
      <c r="H20" s="54"/>
    </row>
    <row r="21" spans="1:8" ht="15.75">
      <c r="A21" s="355">
        <v>16</v>
      </c>
      <c r="B21" s="5" t="s">
        <v>18</v>
      </c>
      <c r="C21" s="15">
        <v>16343</v>
      </c>
      <c r="D21" s="15">
        <v>936</v>
      </c>
      <c r="E21" s="15">
        <v>1706</v>
      </c>
      <c r="F21" s="51">
        <v>3458</v>
      </c>
      <c r="G21" s="103"/>
      <c r="H21" s="54"/>
    </row>
    <row r="22" spans="1:8" ht="15.75">
      <c r="A22" s="355">
        <v>17</v>
      </c>
      <c r="B22" s="5" t="s">
        <v>19</v>
      </c>
      <c r="C22" s="15">
        <v>5521</v>
      </c>
      <c r="D22" s="15">
        <v>339</v>
      </c>
      <c r="E22" s="15">
        <v>614</v>
      </c>
      <c r="F22" s="51">
        <v>1114</v>
      </c>
      <c r="G22" s="103"/>
      <c r="H22" s="54"/>
    </row>
    <row r="23" spans="1:8" ht="15.75">
      <c r="A23" s="355">
        <v>18</v>
      </c>
      <c r="B23" s="5" t="s">
        <v>20</v>
      </c>
      <c r="C23" s="15">
        <v>3618</v>
      </c>
      <c r="D23" s="15">
        <v>242</v>
      </c>
      <c r="E23" s="15">
        <v>371</v>
      </c>
      <c r="F23" s="51">
        <v>767</v>
      </c>
      <c r="G23" s="103"/>
      <c r="H23" s="54"/>
    </row>
    <row r="24" spans="1:8" ht="15.75">
      <c r="A24" s="355">
        <v>19</v>
      </c>
      <c r="B24" s="5" t="s">
        <v>21</v>
      </c>
      <c r="C24" s="15">
        <v>7191</v>
      </c>
      <c r="D24" s="15">
        <v>406</v>
      </c>
      <c r="E24" s="15">
        <v>787</v>
      </c>
      <c r="F24" s="51">
        <v>1671</v>
      </c>
      <c r="G24" s="103"/>
      <c r="H24" s="54"/>
    </row>
    <row r="25" spans="1:8" ht="15.75">
      <c r="A25" s="355">
        <v>20</v>
      </c>
      <c r="B25" s="106" t="s">
        <v>22</v>
      </c>
      <c r="C25" s="15">
        <v>11684</v>
      </c>
      <c r="D25" s="15">
        <v>1378</v>
      </c>
      <c r="E25" s="15">
        <v>1827</v>
      </c>
      <c r="F25" s="51">
        <v>1477</v>
      </c>
      <c r="G25" s="103"/>
      <c r="H25" s="54"/>
    </row>
    <row r="26" spans="1:8" ht="15.75">
      <c r="A26" s="355">
        <v>21</v>
      </c>
      <c r="B26" s="106" t="s">
        <v>23</v>
      </c>
      <c r="C26" s="15">
        <v>11159</v>
      </c>
      <c r="D26" s="15">
        <v>1310</v>
      </c>
      <c r="E26" s="15">
        <v>1662</v>
      </c>
      <c r="F26" s="51">
        <v>1453</v>
      </c>
      <c r="G26" s="103"/>
      <c r="H26" s="54"/>
    </row>
    <row r="27" spans="1:8" ht="15.75">
      <c r="A27" s="355">
        <v>22</v>
      </c>
      <c r="B27" s="5" t="s">
        <v>24</v>
      </c>
      <c r="C27" s="15">
        <v>5752</v>
      </c>
      <c r="D27" s="15">
        <v>479</v>
      </c>
      <c r="E27" s="15">
        <v>791</v>
      </c>
      <c r="F27" s="51">
        <v>968</v>
      </c>
      <c r="G27" s="103"/>
      <c r="H27" s="54"/>
    </row>
    <row r="28" spans="1:8" ht="15.75">
      <c r="A28" s="355">
        <v>23</v>
      </c>
      <c r="B28" s="106" t="s">
        <v>25</v>
      </c>
      <c r="C28" s="15">
        <v>1107</v>
      </c>
      <c r="D28" s="15">
        <v>48</v>
      </c>
      <c r="E28" s="15">
        <v>102</v>
      </c>
      <c r="F28" s="51">
        <v>248</v>
      </c>
      <c r="G28" s="103"/>
      <c r="H28" s="54"/>
    </row>
    <row r="29" spans="1:8" ht="15.75">
      <c r="A29" s="355">
        <v>24</v>
      </c>
      <c r="B29" s="106" t="s">
        <v>26</v>
      </c>
      <c r="C29" s="15">
        <v>13146</v>
      </c>
      <c r="D29" s="15">
        <v>786</v>
      </c>
      <c r="E29" s="15">
        <v>1327</v>
      </c>
      <c r="F29" s="51">
        <v>2817</v>
      </c>
      <c r="G29" s="103"/>
      <c r="H29" s="54"/>
    </row>
    <row r="30" spans="1:8" ht="15.75">
      <c r="A30" s="355">
        <v>25</v>
      </c>
      <c r="B30" s="106" t="s">
        <v>27</v>
      </c>
      <c r="C30" s="15">
        <v>24597</v>
      </c>
      <c r="D30" s="15">
        <v>1667</v>
      </c>
      <c r="E30" s="15">
        <v>2791</v>
      </c>
      <c r="F30" s="51">
        <v>4897</v>
      </c>
      <c r="G30" s="103"/>
      <c r="H30" s="54"/>
    </row>
    <row r="31" spans="1:8" ht="15.75">
      <c r="A31" s="355">
        <v>26</v>
      </c>
      <c r="B31" s="106" t="s">
        <v>28</v>
      </c>
      <c r="C31" s="15">
        <v>3187</v>
      </c>
      <c r="D31" s="15">
        <v>218</v>
      </c>
      <c r="E31" s="15">
        <v>342</v>
      </c>
      <c r="F31" s="51">
        <v>681</v>
      </c>
      <c r="G31" s="103"/>
      <c r="H31" s="54"/>
    </row>
    <row r="32" spans="1:8" ht="15.75">
      <c r="A32" s="355">
        <v>27</v>
      </c>
      <c r="B32" s="106" t="s">
        <v>29</v>
      </c>
      <c r="C32" s="15">
        <v>6254</v>
      </c>
      <c r="D32" s="15">
        <v>416</v>
      </c>
      <c r="E32" s="15">
        <v>700</v>
      </c>
      <c r="F32" s="51">
        <v>1301</v>
      </c>
      <c r="G32" s="103"/>
      <c r="H32" s="54"/>
    </row>
    <row r="33" spans="1:8" ht="15.75">
      <c r="A33" s="355">
        <v>28</v>
      </c>
      <c r="B33" s="106" t="s">
        <v>30</v>
      </c>
      <c r="C33" s="15">
        <v>7711</v>
      </c>
      <c r="D33" s="15">
        <v>569</v>
      </c>
      <c r="E33" s="15">
        <v>884</v>
      </c>
      <c r="F33" s="51">
        <v>1535</v>
      </c>
      <c r="G33" s="103"/>
      <c r="H33" s="54"/>
    </row>
    <row r="34" spans="1:8" ht="15.75">
      <c r="A34" s="355">
        <v>29</v>
      </c>
      <c r="B34" s="106" t="s">
        <v>31</v>
      </c>
      <c r="C34" s="15">
        <v>9208</v>
      </c>
      <c r="D34" s="15">
        <v>606</v>
      </c>
      <c r="E34" s="15">
        <v>808</v>
      </c>
      <c r="F34" s="51">
        <v>1904</v>
      </c>
      <c r="G34" s="103"/>
      <c r="H34" s="54"/>
    </row>
    <row r="35" spans="1:8" ht="15.75">
      <c r="A35" s="355">
        <v>30</v>
      </c>
      <c r="B35" s="106" t="s">
        <v>32</v>
      </c>
      <c r="C35" s="15">
        <v>18423</v>
      </c>
      <c r="D35" s="15">
        <v>1397</v>
      </c>
      <c r="E35" s="15">
        <v>1983</v>
      </c>
      <c r="F35" s="51">
        <v>3870</v>
      </c>
      <c r="G35" s="103"/>
      <c r="H35" s="54"/>
    </row>
    <row r="36" spans="1:8" ht="15.75">
      <c r="A36" s="355">
        <v>31</v>
      </c>
      <c r="B36" s="106" t="s">
        <v>33</v>
      </c>
      <c r="C36" s="15">
        <v>2601</v>
      </c>
      <c r="D36" s="15">
        <v>116</v>
      </c>
      <c r="E36" s="15">
        <v>263</v>
      </c>
      <c r="F36" s="51">
        <v>590</v>
      </c>
      <c r="G36" s="103"/>
      <c r="H36" s="54"/>
    </row>
    <row r="37" spans="1:8" ht="15.75">
      <c r="A37" s="355">
        <v>32</v>
      </c>
      <c r="B37" s="106" t="s">
        <v>34</v>
      </c>
      <c r="C37" s="15">
        <v>2765</v>
      </c>
      <c r="D37" s="15">
        <v>144</v>
      </c>
      <c r="E37" s="15">
        <v>246</v>
      </c>
      <c r="F37" s="51">
        <v>573</v>
      </c>
      <c r="G37" s="103"/>
      <c r="H37" s="54"/>
    </row>
    <row r="38" spans="1:8" ht="15.75">
      <c r="A38" s="355">
        <v>33</v>
      </c>
      <c r="B38" s="106" t="s">
        <v>35</v>
      </c>
      <c r="C38" s="15">
        <v>7608</v>
      </c>
      <c r="D38" s="15">
        <v>365</v>
      </c>
      <c r="E38" s="15">
        <v>775</v>
      </c>
      <c r="F38" s="51">
        <v>1695</v>
      </c>
      <c r="G38" s="103"/>
      <c r="H38" s="54"/>
    </row>
    <row r="39" spans="1:8" ht="15.75">
      <c r="A39" s="355">
        <v>34</v>
      </c>
      <c r="B39" s="106" t="s">
        <v>36</v>
      </c>
      <c r="C39" s="15">
        <v>23236</v>
      </c>
      <c r="D39" s="15">
        <v>1085</v>
      </c>
      <c r="E39" s="15">
        <v>1985</v>
      </c>
      <c r="F39" s="51">
        <v>5087</v>
      </c>
      <c r="G39" s="103"/>
      <c r="H39" s="54"/>
    </row>
    <row r="40" spans="1:8" ht="15.75">
      <c r="A40" s="355">
        <v>35</v>
      </c>
      <c r="B40" s="106" t="s">
        <v>37</v>
      </c>
      <c r="C40" s="15">
        <v>21324</v>
      </c>
      <c r="D40" s="15">
        <v>1482</v>
      </c>
      <c r="E40" s="15">
        <v>2363</v>
      </c>
      <c r="F40" s="51">
        <v>4312</v>
      </c>
      <c r="G40" s="103"/>
      <c r="H40" s="54"/>
    </row>
    <row r="41" spans="1:8" ht="15.75">
      <c r="A41" s="355">
        <v>36</v>
      </c>
      <c r="B41" s="106" t="s">
        <v>38</v>
      </c>
      <c r="C41" s="15">
        <v>4071</v>
      </c>
      <c r="D41" s="15">
        <v>272</v>
      </c>
      <c r="E41" s="15">
        <v>417</v>
      </c>
      <c r="F41" s="51">
        <v>899</v>
      </c>
      <c r="G41" s="103"/>
      <c r="H41" s="54"/>
    </row>
    <row r="42" spans="1:8" ht="15.75">
      <c r="A42" s="355">
        <v>37</v>
      </c>
      <c r="B42" s="106" t="s">
        <v>39</v>
      </c>
      <c r="C42" s="15">
        <v>2911</v>
      </c>
      <c r="D42" s="15">
        <v>192</v>
      </c>
      <c r="E42" s="15">
        <v>272</v>
      </c>
      <c r="F42" s="51">
        <v>663</v>
      </c>
      <c r="G42" s="103"/>
      <c r="H42" s="54"/>
    </row>
    <row r="43" spans="1:8" ht="15.75">
      <c r="A43" s="355">
        <v>38</v>
      </c>
      <c r="B43" s="106" t="s">
        <v>40</v>
      </c>
      <c r="C43" s="15">
        <v>7441</v>
      </c>
      <c r="D43" s="15">
        <v>423</v>
      </c>
      <c r="E43" s="15">
        <v>757</v>
      </c>
      <c r="F43" s="51">
        <v>1748</v>
      </c>
      <c r="G43" s="103"/>
      <c r="H43" s="54"/>
    </row>
    <row r="44" spans="1:8" ht="15.75">
      <c r="A44" s="355">
        <v>39</v>
      </c>
      <c r="B44" s="106" t="s">
        <v>41</v>
      </c>
      <c r="C44" s="15">
        <v>3052</v>
      </c>
      <c r="D44" s="15">
        <v>159</v>
      </c>
      <c r="E44" s="15">
        <v>282</v>
      </c>
      <c r="F44" s="51">
        <v>742</v>
      </c>
      <c r="G44" s="103"/>
      <c r="H44" s="54"/>
    </row>
    <row r="45" spans="1:8" ht="15.75">
      <c r="A45" s="355">
        <v>40</v>
      </c>
      <c r="B45" s="106" t="s">
        <v>42</v>
      </c>
      <c r="C45" s="15">
        <v>8879</v>
      </c>
      <c r="D45" s="15">
        <v>791</v>
      </c>
      <c r="E45" s="15">
        <v>1343</v>
      </c>
      <c r="F45" s="51">
        <v>1167</v>
      </c>
      <c r="G45" s="103"/>
      <c r="H45" s="54"/>
    </row>
    <row r="46" spans="1:8" ht="15.75">
      <c r="A46" s="355">
        <v>41</v>
      </c>
      <c r="B46" s="106" t="s">
        <v>43</v>
      </c>
      <c r="C46" s="15">
        <v>9178</v>
      </c>
      <c r="D46" s="15">
        <v>636</v>
      </c>
      <c r="E46" s="15">
        <v>1065</v>
      </c>
      <c r="F46" s="51">
        <v>1973</v>
      </c>
      <c r="G46" s="103"/>
      <c r="H46" s="54"/>
    </row>
    <row r="47" spans="1:8" ht="15.75">
      <c r="A47" s="355">
        <v>42</v>
      </c>
      <c r="B47" s="106" t="s">
        <v>44</v>
      </c>
      <c r="C47" s="15">
        <v>21957</v>
      </c>
      <c r="D47" s="15">
        <v>1417</v>
      </c>
      <c r="E47" s="15">
        <v>2275</v>
      </c>
      <c r="F47" s="51">
        <v>4464</v>
      </c>
      <c r="G47" s="103"/>
      <c r="H47" s="54"/>
    </row>
    <row r="48" spans="1:8" ht="15.75">
      <c r="A48" s="355">
        <v>43</v>
      </c>
      <c r="B48" s="106" t="s">
        <v>45</v>
      </c>
      <c r="C48" s="15">
        <v>9062</v>
      </c>
      <c r="D48" s="15">
        <v>668</v>
      </c>
      <c r="E48" s="15">
        <v>1129</v>
      </c>
      <c r="F48" s="51">
        <v>1621</v>
      </c>
      <c r="G48" s="103"/>
      <c r="H48" s="54"/>
    </row>
    <row r="49" spans="1:8" ht="15.75">
      <c r="A49" s="355">
        <v>44</v>
      </c>
      <c r="B49" s="106" t="s">
        <v>46</v>
      </c>
      <c r="C49" s="15">
        <v>9988</v>
      </c>
      <c r="D49" s="15">
        <v>1077</v>
      </c>
      <c r="E49" s="15">
        <v>1445</v>
      </c>
      <c r="F49" s="51">
        <v>1584</v>
      </c>
      <c r="G49" s="103"/>
      <c r="H49" s="54"/>
    </row>
    <row r="50" spans="1:8" ht="15.75">
      <c r="A50" s="355">
        <v>45</v>
      </c>
      <c r="B50" s="106" t="s">
        <v>47</v>
      </c>
      <c r="C50" s="15">
        <v>8111</v>
      </c>
      <c r="D50" s="15">
        <v>653</v>
      </c>
      <c r="E50" s="15">
        <v>930</v>
      </c>
      <c r="F50" s="51">
        <v>1514</v>
      </c>
      <c r="G50" s="103"/>
      <c r="H50" s="104"/>
    </row>
    <row r="51" spans="1:8" ht="15.75">
      <c r="A51" s="355">
        <v>46</v>
      </c>
      <c r="B51" s="106" t="s">
        <v>48</v>
      </c>
      <c r="C51" s="15">
        <v>7514</v>
      </c>
      <c r="D51" s="15">
        <v>385</v>
      </c>
      <c r="E51" s="15">
        <v>675</v>
      </c>
      <c r="F51" s="51">
        <v>1748</v>
      </c>
      <c r="G51" s="103"/>
      <c r="H51" s="54"/>
    </row>
    <row r="52" spans="1:8" ht="15.75">
      <c r="A52" s="355">
        <v>47</v>
      </c>
      <c r="B52" s="106" t="s">
        <v>49</v>
      </c>
      <c r="C52" s="15">
        <v>5744</v>
      </c>
      <c r="D52" s="15">
        <v>340</v>
      </c>
      <c r="E52" s="15">
        <v>594</v>
      </c>
      <c r="F52" s="51">
        <v>1213</v>
      </c>
      <c r="G52" s="103"/>
      <c r="H52" s="54"/>
    </row>
    <row r="53" spans="1:8" ht="15.75">
      <c r="A53" s="355">
        <v>48</v>
      </c>
      <c r="B53" s="106" t="s">
        <v>50</v>
      </c>
      <c r="C53" s="15">
        <v>2293</v>
      </c>
      <c r="D53" s="15">
        <v>141</v>
      </c>
      <c r="E53" s="15">
        <v>239</v>
      </c>
      <c r="F53" s="51">
        <v>513</v>
      </c>
      <c r="G53" s="103"/>
      <c r="H53" s="54"/>
    </row>
    <row r="54" spans="1:8" ht="15.75">
      <c r="A54" s="355">
        <v>49</v>
      </c>
      <c r="B54" s="106" t="s">
        <v>51</v>
      </c>
      <c r="C54" s="15">
        <v>2418</v>
      </c>
      <c r="D54" s="15">
        <v>169</v>
      </c>
      <c r="E54" s="15">
        <v>257</v>
      </c>
      <c r="F54" s="51">
        <v>478</v>
      </c>
      <c r="G54" s="103"/>
      <c r="H54" s="54"/>
    </row>
    <row r="55" spans="1:8" ht="15.75">
      <c r="A55" s="355">
        <v>50</v>
      </c>
      <c r="B55" s="106" t="s">
        <v>52</v>
      </c>
      <c r="C55" s="15">
        <v>4744</v>
      </c>
      <c r="D55" s="15">
        <v>274</v>
      </c>
      <c r="E55" s="15">
        <v>419</v>
      </c>
      <c r="F55" s="51">
        <v>1034</v>
      </c>
      <c r="G55" s="103"/>
      <c r="H55" s="54"/>
    </row>
    <row r="56" spans="1:8" ht="15.75">
      <c r="A56" s="355">
        <v>51</v>
      </c>
      <c r="B56" s="106" t="s">
        <v>53</v>
      </c>
      <c r="C56" s="15">
        <v>23937</v>
      </c>
      <c r="D56" s="15">
        <v>1479</v>
      </c>
      <c r="E56" s="15">
        <v>2475</v>
      </c>
      <c r="F56" s="51">
        <v>4723</v>
      </c>
      <c r="G56" s="103"/>
      <c r="H56" s="54"/>
    </row>
    <row r="57" spans="1:8" ht="15.75">
      <c r="A57" s="355">
        <v>52</v>
      </c>
      <c r="B57" s="106" t="s">
        <v>54</v>
      </c>
      <c r="C57" s="15">
        <v>8473</v>
      </c>
      <c r="D57" s="15">
        <v>525</v>
      </c>
      <c r="E57" s="15">
        <v>999</v>
      </c>
      <c r="F57" s="51">
        <v>1736</v>
      </c>
      <c r="G57" s="103"/>
      <c r="H57" s="54"/>
    </row>
    <row r="58" spans="1:8" ht="15.75">
      <c r="A58" s="355">
        <v>53</v>
      </c>
      <c r="B58" s="106" t="s">
        <v>55</v>
      </c>
      <c r="C58" s="15">
        <v>5794</v>
      </c>
      <c r="D58" s="15">
        <v>300</v>
      </c>
      <c r="E58" s="15">
        <v>561</v>
      </c>
      <c r="F58" s="51">
        <v>1279</v>
      </c>
      <c r="G58" s="103"/>
      <c r="H58" s="54"/>
    </row>
    <row r="59" spans="1:8" ht="15.75">
      <c r="A59" s="355">
        <v>54</v>
      </c>
      <c r="B59" s="106" t="s">
        <v>56</v>
      </c>
      <c r="C59" s="15">
        <v>6306</v>
      </c>
      <c r="D59" s="15">
        <v>470</v>
      </c>
      <c r="E59" s="15">
        <v>659</v>
      </c>
      <c r="F59" s="51">
        <v>1242</v>
      </c>
      <c r="G59" s="103"/>
      <c r="H59" s="54"/>
    </row>
    <row r="60" spans="1:8" ht="15.75">
      <c r="A60" s="355">
        <v>55</v>
      </c>
      <c r="B60" s="106" t="s">
        <v>57</v>
      </c>
      <c r="C60" s="15">
        <v>5408</v>
      </c>
      <c r="D60" s="15">
        <v>380</v>
      </c>
      <c r="E60" s="15">
        <v>593</v>
      </c>
      <c r="F60" s="51">
        <v>1087</v>
      </c>
      <c r="G60" s="103"/>
      <c r="H60" s="54"/>
    </row>
    <row r="61" spans="1:8" ht="15.75">
      <c r="A61" s="355">
        <v>56</v>
      </c>
      <c r="B61" s="106" t="s">
        <v>58</v>
      </c>
      <c r="C61" s="15">
        <v>16385</v>
      </c>
      <c r="D61" s="15">
        <v>748</v>
      </c>
      <c r="E61" s="15">
        <v>1515</v>
      </c>
      <c r="F61" s="51">
        <v>3904</v>
      </c>
      <c r="G61" s="103"/>
      <c r="H61" s="54"/>
    </row>
    <row r="62" spans="1:8" ht="15.75">
      <c r="A62" s="355">
        <v>57</v>
      </c>
      <c r="B62" s="106" t="s">
        <v>59</v>
      </c>
      <c r="C62" s="15">
        <v>5194</v>
      </c>
      <c r="D62" s="15">
        <v>375</v>
      </c>
      <c r="E62" s="15">
        <v>536</v>
      </c>
      <c r="F62" s="51">
        <v>1031</v>
      </c>
      <c r="G62" s="103"/>
      <c r="H62" s="54"/>
    </row>
    <row r="63" spans="1:8" ht="15.75">
      <c r="A63" s="355">
        <v>58</v>
      </c>
      <c r="B63" s="106" t="s">
        <v>60</v>
      </c>
      <c r="C63" s="15">
        <v>6052</v>
      </c>
      <c r="D63" s="15">
        <v>425</v>
      </c>
      <c r="E63" s="15">
        <v>667</v>
      </c>
      <c r="F63" s="51">
        <v>1223</v>
      </c>
      <c r="G63" s="103"/>
      <c r="H63" s="54"/>
    </row>
    <row r="64" spans="1:8" ht="15.75">
      <c r="A64" s="355">
        <v>59</v>
      </c>
      <c r="B64" s="106" t="s">
        <v>61</v>
      </c>
      <c r="C64" s="15">
        <v>24200</v>
      </c>
      <c r="D64" s="15">
        <v>1674</v>
      </c>
      <c r="E64" s="15">
        <v>2817</v>
      </c>
      <c r="F64" s="51">
        <v>4796</v>
      </c>
      <c r="G64" s="103"/>
      <c r="H64" s="54"/>
    </row>
    <row r="65" spans="1:8" ht="15.75">
      <c r="A65" s="355">
        <v>60</v>
      </c>
      <c r="B65" s="106" t="s">
        <v>62</v>
      </c>
      <c r="C65" s="15">
        <v>5774</v>
      </c>
      <c r="D65" s="15">
        <v>422</v>
      </c>
      <c r="E65" s="15">
        <v>544</v>
      </c>
      <c r="F65" s="51">
        <v>1168</v>
      </c>
      <c r="G65" s="103"/>
      <c r="H65" s="54"/>
    </row>
    <row r="66" spans="1:8" ht="15.75">
      <c r="A66" s="355">
        <v>61</v>
      </c>
      <c r="B66" s="106" t="s">
        <v>63</v>
      </c>
      <c r="C66" s="15">
        <v>23716</v>
      </c>
      <c r="D66" s="15">
        <v>2732</v>
      </c>
      <c r="E66" s="15">
        <v>3149</v>
      </c>
      <c r="F66" s="51">
        <v>3569</v>
      </c>
      <c r="G66" s="103"/>
      <c r="H66" s="54"/>
    </row>
    <row r="67" spans="1:8" ht="15.75">
      <c r="A67" s="355">
        <v>62</v>
      </c>
      <c r="B67" s="106" t="s">
        <v>64</v>
      </c>
      <c r="C67" s="15">
        <v>10417</v>
      </c>
      <c r="D67" s="15">
        <v>762</v>
      </c>
      <c r="E67" s="15">
        <v>1230</v>
      </c>
      <c r="F67" s="51">
        <v>2037</v>
      </c>
      <c r="G67" s="103"/>
      <c r="H67" s="54"/>
    </row>
    <row r="68" spans="1:8" ht="15.75">
      <c r="A68" s="355">
        <v>63</v>
      </c>
      <c r="B68" s="106" t="s">
        <v>65</v>
      </c>
      <c r="C68" s="15">
        <v>3507</v>
      </c>
      <c r="D68" s="15">
        <v>214</v>
      </c>
      <c r="E68" s="15">
        <v>331</v>
      </c>
      <c r="F68" s="51">
        <v>809</v>
      </c>
      <c r="G68" s="103"/>
      <c r="H68" s="54"/>
    </row>
    <row r="69" spans="1:8" ht="15.75">
      <c r="A69" s="355">
        <v>64</v>
      </c>
      <c r="B69" s="106" t="s">
        <v>66</v>
      </c>
      <c r="C69" s="15">
        <v>17468</v>
      </c>
      <c r="D69" s="15">
        <v>1137</v>
      </c>
      <c r="E69" s="15">
        <v>1864</v>
      </c>
      <c r="F69" s="51">
        <v>3821</v>
      </c>
      <c r="G69" s="103"/>
      <c r="H69" s="54"/>
    </row>
    <row r="70" spans="1:8" ht="15.75">
      <c r="A70" s="355">
        <v>65</v>
      </c>
      <c r="B70" s="106" t="s">
        <v>67</v>
      </c>
      <c r="C70" s="15">
        <v>12193</v>
      </c>
      <c r="D70" s="15">
        <v>699</v>
      </c>
      <c r="E70" s="15">
        <v>1270</v>
      </c>
      <c r="F70" s="51">
        <v>2654</v>
      </c>
      <c r="G70" s="103"/>
      <c r="H70" s="54"/>
    </row>
    <row r="71" spans="1:8" ht="15.75">
      <c r="A71" s="355">
        <v>66</v>
      </c>
      <c r="B71" s="106" t="s">
        <v>68</v>
      </c>
      <c r="C71" s="15">
        <v>2429</v>
      </c>
      <c r="D71" s="15">
        <v>131</v>
      </c>
      <c r="E71" s="15">
        <v>221</v>
      </c>
      <c r="F71" s="51">
        <v>548</v>
      </c>
      <c r="G71" s="103"/>
      <c r="H71" s="54"/>
    </row>
    <row r="72" spans="1:8" ht="15.75">
      <c r="A72" s="355">
        <v>67</v>
      </c>
      <c r="B72" s="106" t="s">
        <v>69</v>
      </c>
      <c r="C72" s="15">
        <v>13335</v>
      </c>
      <c r="D72" s="15">
        <v>712</v>
      </c>
      <c r="E72" s="15">
        <v>1260</v>
      </c>
      <c r="F72" s="51">
        <v>3052</v>
      </c>
      <c r="G72" s="103"/>
      <c r="H72" s="54"/>
    </row>
    <row r="73" spans="1:8" ht="15.75">
      <c r="A73" s="355">
        <v>68</v>
      </c>
      <c r="B73" s="106" t="s">
        <v>70</v>
      </c>
      <c r="C73" s="15">
        <v>24452</v>
      </c>
      <c r="D73" s="15">
        <v>1578</v>
      </c>
      <c r="E73" s="15">
        <v>2493</v>
      </c>
      <c r="F73" s="51">
        <v>5287</v>
      </c>
      <c r="G73" s="103"/>
      <c r="H73" s="54"/>
    </row>
    <row r="74" spans="1:8" ht="15.75">
      <c r="A74" s="355">
        <v>69</v>
      </c>
      <c r="B74" s="106" t="s">
        <v>71</v>
      </c>
      <c r="C74" s="15">
        <v>3602</v>
      </c>
      <c r="D74" s="15">
        <v>250</v>
      </c>
      <c r="E74" s="15">
        <v>437</v>
      </c>
      <c r="F74" s="51">
        <v>707</v>
      </c>
      <c r="G74" s="103"/>
      <c r="H74" s="54"/>
    </row>
    <row r="75" spans="1:8" ht="15.75">
      <c r="A75" s="355">
        <v>70</v>
      </c>
      <c r="B75" s="106" t="s">
        <v>72</v>
      </c>
      <c r="C75" s="15">
        <v>21229</v>
      </c>
      <c r="D75" s="15">
        <v>2893</v>
      </c>
      <c r="E75" s="15">
        <v>3243</v>
      </c>
      <c r="F75" s="51">
        <v>1988</v>
      </c>
      <c r="G75" s="103"/>
      <c r="H75" s="54"/>
    </row>
    <row r="76" spans="1:8" ht="15.75">
      <c r="A76" s="355">
        <v>71</v>
      </c>
      <c r="B76" s="106" t="s">
        <v>73</v>
      </c>
      <c r="C76" s="15">
        <v>3267</v>
      </c>
      <c r="D76" s="15">
        <v>190</v>
      </c>
      <c r="E76" s="15">
        <v>307</v>
      </c>
      <c r="F76" s="51">
        <v>786</v>
      </c>
      <c r="G76" s="103"/>
      <c r="H76" s="54"/>
    </row>
    <row r="77" spans="1:8" ht="15.75">
      <c r="A77" s="355">
        <v>72</v>
      </c>
      <c r="B77" s="106" t="s">
        <v>74</v>
      </c>
      <c r="C77" s="15">
        <v>1622</v>
      </c>
      <c r="D77" s="15">
        <v>86</v>
      </c>
      <c r="E77" s="15">
        <v>152</v>
      </c>
      <c r="F77" s="51">
        <v>387</v>
      </c>
      <c r="G77" s="103"/>
      <c r="H77" s="54"/>
    </row>
    <row r="78" spans="1:8" ht="15.75">
      <c r="A78" s="355">
        <v>73</v>
      </c>
      <c r="B78" s="106" t="s">
        <v>75</v>
      </c>
      <c r="C78" s="15">
        <v>1875</v>
      </c>
      <c r="D78" s="15">
        <v>112</v>
      </c>
      <c r="E78" s="15">
        <v>207</v>
      </c>
      <c r="F78" s="51">
        <v>351</v>
      </c>
      <c r="G78" s="103"/>
      <c r="H78" s="54"/>
    </row>
    <row r="79" spans="1:8" ht="15.75">
      <c r="A79" s="355">
        <v>74</v>
      </c>
      <c r="B79" s="106" t="s">
        <v>76</v>
      </c>
      <c r="C79" s="15">
        <v>3628</v>
      </c>
      <c r="D79" s="15">
        <v>180</v>
      </c>
      <c r="E79" s="15">
        <v>284</v>
      </c>
      <c r="F79" s="51">
        <v>791</v>
      </c>
      <c r="G79" s="103"/>
      <c r="H79" s="54"/>
    </row>
    <row r="80" spans="1:8" ht="15.75">
      <c r="A80" s="355">
        <v>75</v>
      </c>
      <c r="B80" s="106" t="s">
        <v>77</v>
      </c>
      <c r="C80" s="15">
        <v>3384</v>
      </c>
      <c r="D80" s="15">
        <v>168</v>
      </c>
      <c r="E80" s="15">
        <v>337</v>
      </c>
      <c r="F80" s="51">
        <v>771</v>
      </c>
      <c r="G80" s="103"/>
      <c r="H80" s="54"/>
    </row>
    <row r="81" spans="1:8" ht="15.75">
      <c r="A81" s="355">
        <v>76</v>
      </c>
      <c r="B81" s="106" t="s">
        <v>78</v>
      </c>
      <c r="C81" s="15">
        <v>35357</v>
      </c>
      <c r="D81" s="15">
        <v>2637</v>
      </c>
      <c r="E81" s="15">
        <v>4096</v>
      </c>
      <c r="F81" s="51">
        <v>7545</v>
      </c>
      <c r="G81" s="103"/>
      <c r="H81" s="54"/>
    </row>
    <row r="82" spans="1:8" ht="15.75">
      <c r="A82" s="355">
        <v>77</v>
      </c>
      <c r="B82" s="106" t="s">
        <v>79</v>
      </c>
      <c r="C82" s="15">
        <v>20176</v>
      </c>
      <c r="D82" s="15">
        <v>1457</v>
      </c>
      <c r="E82" s="15">
        <v>2318</v>
      </c>
      <c r="F82" s="51">
        <v>3847</v>
      </c>
      <c r="G82" s="103"/>
      <c r="H82" s="54"/>
    </row>
    <row r="83" spans="1:8" ht="15.75">
      <c r="A83" s="355">
        <v>78</v>
      </c>
      <c r="B83" s="107" t="s">
        <v>80</v>
      </c>
      <c r="C83" s="15">
        <v>10618</v>
      </c>
      <c r="D83" s="15">
        <v>1135</v>
      </c>
      <c r="E83" s="15">
        <v>1344</v>
      </c>
      <c r="F83" s="51">
        <v>1718</v>
      </c>
      <c r="G83" s="103"/>
      <c r="H83" s="54"/>
    </row>
    <row r="84" spans="1:8" ht="15.75">
      <c r="A84" s="355">
        <v>79</v>
      </c>
      <c r="B84" s="106" t="s">
        <v>81</v>
      </c>
      <c r="C84" s="15">
        <v>3946</v>
      </c>
      <c r="D84" s="15">
        <v>273</v>
      </c>
      <c r="E84" s="15">
        <v>412</v>
      </c>
      <c r="F84" s="51">
        <v>819</v>
      </c>
      <c r="G84" s="103"/>
      <c r="H84" s="54"/>
    </row>
    <row r="85" spans="1:8" ht="15.75">
      <c r="A85" s="355">
        <v>80</v>
      </c>
      <c r="B85" s="106" t="s">
        <v>82</v>
      </c>
      <c r="C85" s="15">
        <v>2811</v>
      </c>
      <c r="D85" s="15">
        <v>158</v>
      </c>
      <c r="E85" s="15">
        <v>263</v>
      </c>
      <c r="F85" s="51">
        <v>643</v>
      </c>
      <c r="G85" s="103"/>
      <c r="H85" s="54"/>
    </row>
    <row r="86" spans="1:8" ht="15.75">
      <c r="A86" s="355">
        <v>81</v>
      </c>
      <c r="B86" s="106" t="s">
        <v>83</v>
      </c>
      <c r="C86" s="15">
        <v>5371</v>
      </c>
      <c r="D86" s="15">
        <v>350</v>
      </c>
      <c r="E86" s="15">
        <v>534</v>
      </c>
      <c r="F86" s="51">
        <v>1232</v>
      </c>
      <c r="G86" s="103"/>
      <c r="H86" s="54"/>
    </row>
    <row r="87" spans="1:8" ht="15.75">
      <c r="A87" s="355">
        <v>82</v>
      </c>
      <c r="B87" s="106" t="s">
        <v>84</v>
      </c>
      <c r="C87" s="15">
        <v>10025</v>
      </c>
      <c r="D87" s="15">
        <v>622</v>
      </c>
      <c r="E87" s="15">
        <v>960</v>
      </c>
      <c r="F87" s="51">
        <v>2137</v>
      </c>
      <c r="G87" s="103"/>
      <c r="H87" s="54"/>
    </row>
    <row r="88" spans="1:8" ht="15.75">
      <c r="A88" s="355">
        <v>83</v>
      </c>
      <c r="B88" s="106" t="s">
        <v>85</v>
      </c>
      <c r="C88" s="15">
        <v>5597</v>
      </c>
      <c r="D88" s="15">
        <v>337</v>
      </c>
      <c r="E88" s="15">
        <v>664</v>
      </c>
      <c r="F88" s="51">
        <v>1197</v>
      </c>
      <c r="G88" s="103"/>
      <c r="H88" s="54"/>
    </row>
    <row r="89" spans="1:8" ht="15.75">
      <c r="A89" s="355">
        <v>84</v>
      </c>
      <c r="B89" s="106" t="s">
        <v>86</v>
      </c>
      <c r="C89" s="15">
        <v>8453</v>
      </c>
      <c r="D89" s="15">
        <v>602</v>
      </c>
      <c r="E89" s="15">
        <v>878</v>
      </c>
      <c r="F89" s="51">
        <v>1721</v>
      </c>
      <c r="G89" s="103"/>
      <c r="H89" s="54"/>
    </row>
    <row r="90" spans="1:8" ht="15.75">
      <c r="A90" s="355">
        <v>85</v>
      </c>
      <c r="B90" s="106" t="s">
        <v>87</v>
      </c>
      <c r="C90" s="15">
        <v>3269</v>
      </c>
      <c r="D90" s="15">
        <v>171</v>
      </c>
      <c r="E90" s="15">
        <v>323</v>
      </c>
      <c r="F90" s="51">
        <v>713</v>
      </c>
      <c r="G90" s="103"/>
      <c r="H90" s="54"/>
    </row>
    <row r="91" spans="1:8" ht="15.75">
      <c r="A91" s="355">
        <v>86</v>
      </c>
      <c r="B91" s="106" t="s">
        <v>88</v>
      </c>
      <c r="C91" s="15">
        <v>27500</v>
      </c>
      <c r="D91" s="15">
        <v>1670</v>
      </c>
      <c r="E91" s="15">
        <v>2892</v>
      </c>
      <c r="F91" s="51">
        <v>5318</v>
      </c>
      <c r="G91" s="103"/>
      <c r="H91" s="54"/>
    </row>
    <row r="92" spans="1:8" ht="15.75">
      <c r="A92" s="355">
        <v>87</v>
      </c>
      <c r="B92" s="106" t="s">
        <v>89</v>
      </c>
      <c r="C92" s="15">
        <v>5236</v>
      </c>
      <c r="D92" s="15">
        <v>243</v>
      </c>
      <c r="E92" s="15">
        <v>490</v>
      </c>
      <c r="F92" s="51">
        <v>1114</v>
      </c>
      <c r="G92" s="103"/>
      <c r="H92" s="54"/>
    </row>
    <row r="93" spans="1:8" ht="15.75">
      <c r="A93" s="355">
        <v>88</v>
      </c>
      <c r="B93" s="106" t="s">
        <v>90</v>
      </c>
      <c r="C93" s="15">
        <v>3866</v>
      </c>
      <c r="D93" s="15">
        <v>193</v>
      </c>
      <c r="E93" s="15">
        <v>362</v>
      </c>
      <c r="F93" s="51">
        <v>882</v>
      </c>
      <c r="G93" s="103"/>
      <c r="H93" s="54"/>
    </row>
    <row r="94" spans="1:8" ht="15.75">
      <c r="A94" s="355">
        <v>89</v>
      </c>
      <c r="B94" s="106" t="s">
        <v>91</v>
      </c>
      <c r="C94" s="15">
        <v>7436</v>
      </c>
      <c r="D94" s="15">
        <v>633</v>
      </c>
      <c r="E94" s="15">
        <v>859</v>
      </c>
      <c r="F94" s="51">
        <v>1230</v>
      </c>
      <c r="G94" s="103"/>
      <c r="H94" s="54"/>
    </row>
    <row r="95" spans="1:8" ht="15.75">
      <c r="A95" s="355">
        <v>90</v>
      </c>
      <c r="B95" s="106" t="s">
        <v>92</v>
      </c>
      <c r="C95" s="15">
        <v>1687</v>
      </c>
      <c r="D95" s="15">
        <v>81</v>
      </c>
      <c r="E95" s="15">
        <v>159</v>
      </c>
      <c r="F95" s="51">
        <v>427</v>
      </c>
      <c r="G95" s="103"/>
      <c r="H95" s="54"/>
    </row>
    <row r="96" spans="1:8" ht="15.75">
      <c r="A96" s="355">
        <v>91</v>
      </c>
      <c r="B96" s="106" t="s">
        <v>93</v>
      </c>
      <c r="C96" s="15">
        <v>2243</v>
      </c>
      <c r="D96" s="15">
        <v>114</v>
      </c>
      <c r="E96" s="15">
        <v>242</v>
      </c>
      <c r="F96" s="51">
        <v>468</v>
      </c>
      <c r="G96" s="103"/>
      <c r="H96" s="54"/>
    </row>
    <row r="97" spans="1:8" ht="15.75">
      <c r="A97" s="355">
        <v>92</v>
      </c>
      <c r="B97" s="106" t="s">
        <v>94</v>
      </c>
      <c r="C97" s="15">
        <v>3755</v>
      </c>
      <c r="D97" s="15">
        <v>293</v>
      </c>
      <c r="E97" s="15">
        <v>365</v>
      </c>
      <c r="F97" s="51">
        <v>756</v>
      </c>
      <c r="G97" s="103"/>
      <c r="H97" s="54"/>
    </row>
    <row r="98" spans="1:8" ht="15.75">
      <c r="A98" s="355">
        <v>93</v>
      </c>
      <c r="B98" s="106" t="s">
        <v>95</v>
      </c>
      <c r="C98" s="15">
        <v>5228</v>
      </c>
      <c r="D98" s="15">
        <v>288</v>
      </c>
      <c r="E98" s="15">
        <v>546</v>
      </c>
      <c r="F98" s="51">
        <v>1241</v>
      </c>
      <c r="G98" s="103"/>
      <c r="H98" s="54"/>
    </row>
    <row r="99" spans="1:8" ht="15.75">
      <c r="A99" s="355">
        <v>94</v>
      </c>
      <c r="B99" s="106" t="s">
        <v>96</v>
      </c>
      <c r="C99" s="15">
        <v>8024</v>
      </c>
      <c r="D99" s="15">
        <v>385</v>
      </c>
      <c r="E99" s="15">
        <v>754</v>
      </c>
      <c r="F99" s="51">
        <v>1834</v>
      </c>
      <c r="G99" s="103"/>
      <c r="H99" s="54"/>
    </row>
    <row r="100" spans="1:8" ht="15.75">
      <c r="A100" s="355">
        <v>95</v>
      </c>
      <c r="B100" s="106" t="s">
        <v>97</v>
      </c>
      <c r="C100" s="15">
        <v>3741</v>
      </c>
      <c r="D100" s="15">
        <v>236</v>
      </c>
      <c r="E100" s="15">
        <v>419</v>
      </c>
      <c r="F100" s="51">
        <v>683</v>
      </c>
      <c r="G100" s="103"/>
      <c r="H100" s="54"/>
    </row>
    <row r="101" spans="1:8" ht="15.75">
      <c r="A101" s="355">
        <v>96</v>
      </c>
      <c r="B101" s="106" t="s">
        <v>98</v>
      </c>
      <c r="C101" s="15">
        <v>23707</v>
      </c>
      <c r="D101" s="15">
        <v>2141</v>
      </c>
      <c r="E101" s="15">
        <v>2776</v>
      </c>
      <c r="F101" s="51">
        <v>4393</v>
      </c>
      <c r="G101" s="103"/>
      <c r="H101" s="54"/>
    </row>
    <row r="102" spans="1:8" ht="15.75">
      <c r="A102" s="355">
        <v>97</v>
      </c>
      <c r="B102" s="106" t="s">
        <v>99</v>
      </c>
      <c r="C102" s="15">
        <v>24760</v>
      </c>
      <c r="D102" s="15">
        <v>1714</v>
      </c>
      <c r="E102" s="15">
        <v>2801</v>
      </c>
      <c r="F102" s="51">
        <v>4793</v>
      </c>
      <c r="G102" s="103"/>
      <c r="H102" s="54"/>
    </row>
    <row r="103" spans="1:8" ht="15.75">
      <c r="A103" s="355">
        <v>98</v>
      </c>
      <c r="B103" s="106" t="s">
        <v>100</v>
      </c>
      <c r="C103" s="15">
        <v>6285</v>
      </c>
      <c r="D103" s="15">
        <v>434</v>
      </c>
      <c r="E103" s="15">
        <v>624</v>
      </c>
      <c r="F103" s="51">
        <v>1478</v>
      </c>
      <c r="G103" s="103"/>
      <c r="H103" s="54"/>
    </row>
    <row r="104" spans="1:8" ht="15.75">
      <c r="A104" s="355">
        <v>99</v>
      </c>
      <c r="B104" s="106" t="s">
        <v>101</v>
      </c>
      <c r="C104" s="15">
        <v>2352</v>
      </c>
      <c r="D104" s="15">
        <v>158</v>
      </c>
      <c r="E104" s="15">
        <v>271</v>
      </c>
      <c r="F104" s="51">
        <v>454</v>
      </c>
      <c r="G104" s="103"/>
      <c r="H104" s="54"/>
    </row>
    <row r="105" spans="1:8" ht="15.75">
      <c r="A105" s="355">
        <v>100</v>
      </c>
      <c r="B105" s="106" t="s">
        <v>102</v>
      </c>
      <c r="C105" s="15">
        <v>18390</v>
      </c>
      <c r="D105" s="15">
        <v>1829</v>
      </c>
      <c r="E105" s="15">
        <v>2266</v>
      </c>
      <c r="F105" s="51">
        <v>3192</v>
      </c>
      <c r="G105" s="103"/>
      <c r="H105" s="54"/>
    </row>
    <row r="106" spans="1:8" ht="15.75">
      <c r="A106" s="355">
        <v>101</v>
      </c>
      <c r="B106" s="106" t="s">
        <v>103</v>
      </c>
      <c r="C106" s="15">
        <v>3593</v>
      </c>
      <c r="D106" s="15">
        <v>234</v>
      </c>
      <c r="E106" s="15">
        <v>364</v>
      </c>
      <c r="F106" s="51">
        <v>845</v>
      </c>
      <c r="G106" s="103"/>
      <c r="H106" s="54"/>
    </row>
    <row r="107" spans="1:8" ht="15.75">
      <c r="A107" s="355">
        <v>102</v>
      </c>
      <c r="B107" s="106" t="s">
        <v>104</v>
      </c>
      <c r="C107" s="15">
        <v>5100</v>
      </c>
      <c r="D107" s="15">
        <v>285</v>
      </c>
      <c r="E107" s="15">
        <v>568</v>
      </c>
      <c r="F107" s="51">
        <v>1174</v>
      </c>
      <c r="G107" s="103"/>
      <c r="H107" s="54"/>
    </row>
    <row r="108" spans="1:8" ht="15.75">
      <c r="A108" s="355">
        <v>103</v>
      </c>
      <c r="B108" s="106" t="s">
        <v>105</v>
      </c>
      <c r="C108" s="15">
        <v>12791</v>
      </c>
      <c r="D108" s="15">
        <v>972</v>
      </c>
      <c r="E108" s="15">
        <v>1458</v>
      </c>
      <c r="F108" s="51">
        <v>2530</v>
      </c>
      <c r="G108" s="103"/>
      <c r="H108" s="54"/>
    </row>
    <row r="109" spans="1:8" ht="15.75">
      <c r="A109" s="355">
        <v>104</v>
      </c>
      <c r="B109" s="106" t="s">
        <v>106</v>
      </c>
      <c r="C109" s="15">
        <v>10943</v>
      </c>
      <c r="D109" s="15">
        <v>1080</v>
      </c>
      <c r="E109" s="15">
        <v>1497</v>
      </c>
      <c r="F109" s="51">
        <v>1648</v>
      </c>
      <c r="G109" s="103"/>
      <c r="H109" s="54"/>
    </row>
    <row r="110" spans="1:8" ht="15.75">
      <c r="A110" s="355">
        <v>105</v>
      </c>
      <c r="B110" s="5" t="s">
        <v>107</v>
      </c>
      <c r="C110" s="15">
        <v>3342</v>
      </c>
      <c r="D110" s="15">
        <v>137</v>
      </c>
      <c r="E110" s="15">
        <v>326</v>
      </c>
      <c r="F110" s="51">
        <v>888</v>
      </c>
      <c r="G110" s="103"/>
      <c r="H110" s="54"/>
    </row>
    <row r="111" spans="1:8" ht="15.75">
      <c r="A111" s="355">
        <v>106</v>
      </c>
      <c r="B111" s="5" t="s">
        <v>108</v>
      </c>
      <c r="C111" s="15">
        <v>30720</v>
      </c>
      <c r="D111" s="15">
        <v>2072</v>
      </c>
      <c r="E111" s="15">
        <v>3411</v>
      </c>
      <c r="F111" s="51">
        <v>6225</v>
      </c>
      <c r="G111" s="103"/>
      <c r="H111" s="54"/>
    </row>
    <row r="112" spans="1:8" ht="15.75">
      <c r="A112" s="355">
        <v>107</v>
      </c>
      <c r="B112" s="5" t="s">
        <v>109</v>
      </c>
      <c r="C112" s="15">
        <v>3505</v>
      </c>
      <c r="D112" s="15">
        <v>230</v>
      </c>
      <c r="E112" s="15">
        <v>350</v>
      </c>
      <c r="F112" s="51">
        <v>702</v>
      </c>
      <c r="G112" s="103"/>
      <c r="H112" s="54"/>
    </row>
    <row r="113" spans="1:8" ht="15.75">
      <c r="A113" s="355">
        <v>108</v>
      </c>
      <c r="B113" s="5" t="s">
        <v>110</v>
      </c>
      <c r="C113" s="15">
        <v>30343</v>
      </c>
      <c r="D113" s="15">
        <v>2371</v>
      </c>
      <c r="E113" s="15">
        <v>3678</v>
      </c>
      <c r="F113" s="51">
        <v>5853</v>
      </c>
      <c r="G113" s="103"/>
      <c r="H113" s="54"/>
    </row>
    <row r="114" spans="1:8" ht="15.75">
      <c r="A114" s="355">
        <v>109</v>
      </c>
      <c r="B114" s="5" t="s">
        <v>111</v>
      </c>
      <c r="C114" s="15">
        <v>2542</v>
      </c>
      <c r="D114" s="15">
        <v>170</v>
      </c>
      <c r="E114" s="15">
        <v>294</v>
      </c>
      <c r="F114" s="51">
        <v>598</v>
      </c>
      <c r="G114" s="103"/>
      <c r="H114" s="54"/>
    </row>
    <row r="115" spans="1:8" ht="15.75">
      <c r="A115" s="355">
        <v>110</v>
      </c>
      <c r="B115" s="5" t="s">
        <v>112</v>
      </c>
      <c r="C115" s="15">
        <v>8913</v>
      </c>
      <c r="D115" s="15">
        <v>529</v>
      </c>
      <c r="E115" s="15">
        <v>857</v>
      </c>
      <c r="F115" s="51">
        <v>2169</v>
      </c>
      <c r="G115" s="103"/>
      <c r="H115" s="54"/>
    </row>
    <row r="116" spans="1:8" ht="15.75">
      <c r="A116" s="355">
        <v>111</v>
      </c>
      <c r="B116" s="5" t="s">
        <v>113</v>
      </c>
      <c r="C116" s="15">
        <v>3337</v>
      </c>
      <c r="D116" s="15">
        <v>178</v>
      </c>
      <c r="E116" s="15">
        <v>331</v>
      </c>
      <c r="F116" s="51">
        <v>786</v>
      </c>
      <c r="G116" s="103"/>
      <c r="H116" s="54"/>
    </row>
    <row r="117" spans="1:8" ht="15.75">
      <c r="A117" s="355">
        <v>112</v>
      </c>
      <c r="B117" s="5" t="s">
        <v>114</v>
      </c>
      <c r="C117" s="15">
        <v>1995</v>
      </c>
      <c r="D117" s="15">
        <v>127</v>
      </c>
      <c r="E117" s="15">
        <v>164</v>
      </c>
      <c r="F117" s="51">
        <v>441</v>
      </c>
      <c r="G117" s="103"/>
      <c r="H117" s="54"/>
    </row>
    <row r="118" spans="1:8" ht="15.75">
      <c r="A118" s="355">
        <v>113</v>
      </c>
      <c r="B118" s="5" t="s">
        <v>115</v>
      </c>
      <c r="C118" s="15">
        <v>3975</v>
      </c>
      <c r="D118" s="15">
        <v>216</v>
      </c>
      <c r="E118" s="15">
        <v>371</v>
      </c>
      <c r="F118" s="51">
        <v>823</v>
      </c>
      <c r="G118" s="103"/>
      <c r="H118" s="54"/>
    </row>
    <row r="119" spans="1:8" ht="15.75">
      <c r="A119" s="355">
        <v>114</v>
      </c>
      <c r="B119" s="5" t="s">
        <v>116</v>
      </c>
      <c r="C119" s="15">
        <v>8567</v>
      </c>
      <c r="D119" s="15">
        <v>545</v>
      </c>
      <c r="E119" s="15">
        <v>929</v>
      </c>
      <c r="F119" s="51">
        <v>1760</v>
      </c>
      <c r="G119" s="103"/>
      <c r="H119" s="54"/>
    </row>
    <row r="120" spans="1:8" ht="15.75">
      <c r="A120" s="355">
        <v>115</v>
      </c>
      <c r="B120" s="5" t="s">
        <v>117</v>
      </c>
      <c r="C120" s="15">
        <v>11897</v>
      </c>
      <c r="D120" s="15">
        <v>802</v>
      </c>
      <c r="E120" s="15">
        <v>1352</v>
      </c>
      <c r="F120" s="51">
        <v>2356</v>
      </c>
      <c r="G120" s="103"/>
      <c r="H120" s="54"/>
    </row>
    <row r="121" spans="1:8" ht="15.75">
      <c r="A121" s="355">
        <v>116</v>
      </c>
      <c r="B121" s="5" t="s">
        <v>118</v>
      </c>
      <c r="C121" s="15">
        <v>3884</v>
      </c>
      <c r="D121" s="15">
        <v>215</v>
      </c>
      <c r="E121" s="15">
        <v>410</v>
      </c>
      <c r="F121" s="51">
        <v>893</v>
      </c>
      <c r="G121" s="103"/>
      <c r="H121" s="54"/>
    </row>
    <row r="122" spans="1:8" ht="15.75">
      <c r="A122" s="355">
        <v>117</v>
      </c>
      <c r="B122" s="5" t="s">
        <v>119</v>
      </c>
      <c r="C122" s="15">
        <v>5158</v>
      </c>
      <c r="D122" s="15">
        <v>229</v>
      </c>
      <c r="E122" s="15">
        <v>515</v>
      </c>
      <c r="F122" s="51">
        <v>1196</v>
      </c>
      <c r="G122" s="103"/>
      <c r="H122" s="54"/>
    </row>
    <row r="123" spans="1:8" ht="15.75">
      <c r="A123" s="355">
        <v>118</v>
      </c>
      <c r="B123" s="5" t="s">
        <v>120</v>
      </c>
      <c r="C123" s="15">
        <v>6045</v>
      </c>
      <c r="D123" s="15">
        <v>318</v>
      </c>
      <c r="E123" s="15">
        <v>610</v>
      </c>
      <c r="F123" s="51">
        <v>1364</v>
      </c>
      <c r="G123" s="103"/>
      <c r="H123" s="54"/>
    </row>
    <row r="124" spans="1:8" ht="15.75">
      <c r="A124" s="356">
        <v>119</v>
      </c>
      <c r="B124" s="6" t="s">
        <v>121</v>
      </c>
      <c r="C124" s="15">
        <v>3033</v>
      </c>
      <c r="D124" s="15">
        <v>146</v>
      </c>
      <c r="E124" s="15">
        <v>294</v>
      </c>
      <c r="F124" s="51">
        <v>692</v>
      </c>
      <c r="G124" s="103"/>
      <c r="H124" s="54"/>
    </row>
    <row r="125" spans="1:8" ht="15.75">
      <c r="A125" s="513" t="s">
        <v>122</v>
      </c>
      <c r="B125" s="513" t="s">
        <v>122</v>
      </c>
      <c r="C125" s="94">
        <f>SUM(C15:C124)</f>
        <v>1003369</v>
      </c>
      <c r="D125" s="94">
        <f>SUM(D15:D124)</f>
        <v>71071</v>
      </c>
      <c r="E125" s="94">
        <f>SUM(E15:E124)</f>
        <v>111165</v>
      </c>
      <c r="F125" s="94">
        <f>SUM(F15:F124)</f>
        <v>201098</v>
      </c>
    </row>
    <row r="126" spans="1:8" ht="15.75">
      <c r="F126" s="17"/>
    </row>
    <row r="127" spans="1:8" ht="15.75">
      <c r="C127" s="50"/>
      <c r="D127" s="182"/>
      <c r="E127" s="182"/>
      <c r="F127" s="50"/>
    </row>
    <row r="128" spans="1:8">
      <c r="D128" s="138"/>
      <c r="E128" s="138"/>
    </row>
    <row r="129" spans="4:5">
      <c r="D129" s="183"/>
      <c r="E129" s="183"/>
    </row>
  </sheetData>
  <sheetProtection formatCells="0" formatColumns="0" formatRows="0" insertColumns="0" insertRows="0" insertHyperlinks="0" deleteColumns="0" deleteRows="0"/>
  <mergeCells count="3">
    <mergeCell ref="A14:B14"/>
    <mergeCell ref="A125:B125"/>
    <mergeCell ref="A1:G1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PFI</vt:lpstr>
      <vt:lpstr>Izverstais_PFI_aprekins</vt:lpstr>
      <vt:lpstr>Vertetie_ienemumi</vt:lpstr>
      <vt:lpstr>IIN_ienemumi</vt:lpstr>
      <vt:lpstr>IIN_SK_koeficienti</vt:lpstr>
      <vt:lpstr>Iedzivotaju_skaits_struktura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Sanita.Skiltere</dc:creator>
  <cp:keywords/>
  <dc:description/>
  <cp:lastModifiedBy>Lāsma Ūbele</cp:lastModifiedBy>
  <cp:revision/>
  <cp:lastPrinted>2018-12-14T10:53:14Z</cp:lastPrinted>
  <dcterms:created xsi:type="dcterms:W3CDTF">2009-10-28T13:46:16Z</dcterms:created>
  <dcterms:modified xsi:type="dcterms:W3CDTF">2018-12-14T10:54:57Z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