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95" windowHeight="12270" activeTab="0"/>
  </bookViews>
  <sheets>
    <sheet name="PFI" sheetId="1" r:id="rId1"/>
    <sheet name="Vertetie_ienemumi" sheetId="2" r:id="rId2"/>
    <sheet name="Iedzivotaju_skaits_struktura" sheetId="3" r:id="rId3"/>
    <sheet name="IIN_VK_SK" sheetId="4" r:id="rId4"/>
  </sheets>
  <definedNames/>
  <calcPr fullCalcOnLoad="1"/>
</workbook>
</file>

<file path=xl/sharedStrings.xml><?xml version="1.0" encoding="utf-8"?>
<sst xmlns="http://schemas.openxmlformats.org/spreadsheetml/2006/main" count="621" uniqueCount="241">
  <si>
    <t>% no kopējā PFIF</t>
  </si>
  <si>
    <t>Kopējā pašvaldību  FN</t>
  </si>
  <si>
    <t>VB dotācija</t>
  </si>
  <si>
    <t>Pašvaldību iemaksas</t>
  </si>
  <si>
    <t>PFIF</t>
  </si>
  <si>
    <t>Republikas pils.</t>
  </si>
  <si>
    <t>Novadi</t>
  </si>
  <si>
    <t>Republikas pilsētas</t>
  </si>
  <si>
    <t xml:space="preserve">Novadi </t>
  </si>
  <si>
    <t>Kritēriji</t>
  </si>
  <si>
    <t>Skaitliskās vērtības</t>
  </si>
  <si>
    <t>uz 1 iedz.</t>
  </si>
  <si>
    <t xml:space="preserve">Kopā: </t>
  </si>
  <si>
    <t>Iedzīvotāju sk.</t>
  </si>
  <si>
    <t>Iedzīvotāju skaits</t>
  </si>
  <si>
    <t>Bērnu līdz 6.g.sk.</t>
  </si>
  <si>
    <t>Bērnu skaits līdz 6 g.</t>
  </si>
  <si>
    <t>Bērni un jaunieši 7-18.g.sk.</t>
  </si>
  <si>
    <t>Bērni 7-18 g.</t>
  </si>
  <si>
    <t>Iedz.virs darba spējas v.</t>
  </si>
  <si>
    <t>Vecie cilvēki</t>
  </si>
  <si>
    <t>Pašvaldības nosaukums</t>
  </si>
  <si>
    <t>0-6</t>
  </si>
  <si>
    <t>7-18</t>
  </si>
  <si>
    <t>virs darba spējas vecuma</t>
  </si>
  <si>
    <t>Pašvaldības izdevumu nepieciešamības īpatsvars, kopējos izdevumos</t>
  </si>
  <si>
    <t>Ieņēmumu pārsniegums pār FN (Ls)</t>
  </si>
  <si>
    <t>Pašvaldību iemaksas fondā</t>
  </si>
  <si>
    <t xml:space="preserve">35% no vērtētajiem </t>
  </si>
  <si>
    <t>Vērtētie ieņēmumi pēc iemaksām fondā (Ls)</t>
  </si>
  <si>
    <t>Finanšu nepieciešamības neizlīdzināmā apakšējā robeža</t>
  </si>
  <si>
    <t>Nepieciešamā dotācija no fonda, līdz neizlīdzināmai apakšējai robežai</t>
  </si>
  <si>
    <t>Iemaksa fondā "+", dotācija no fonda "-" (Ls)</t>
  </si>
  <si>
    <t>Republikā kopā</t>
  </si>
  <si>
    <t>Republikas pilsētās kopā</t>
  </si>
  <si>
    <t>Kopā</t>
  </si>
  <si>
    <t>Aizkraukles rajons</t>
  </si>
  <si>
    <t>Neretas novads</t>
  </si>
  <si>
    <t>Jaunjelgavas novads</t>
  </si>
  <si>
    <t>Pļaviņu novads</t>
  </si>
  <si>
    <t>Kokneses novads</t>
  </si>
  <si>
    <t>Aizkraukles novads</t>
  </si>
  <si>
    <t>Alūksnes rajons</t>
  </si>
  <si>
    <t>Skrīveru novads</t>
  </si>
  <si>
    <t>Balvu rajons</t>
  </si>
  <si>
    <t>Alūksnes novads</t>
  </si>
  <si>
    <t>Baltinavas novads</t>
  </si>
  <si>
    <t>Balvu novads</t>
  </si>
  <si>
    <t>Bauskas rajons</t>
  </si>
  <si>
    <t>Viļakas novads</t>
  </si>
  <si>
    <t>Rugāju novads</t>
  </si>
  <si>
    <t>Iecavas novads</t>
  </si>
  <si>
    <t>Bauskas novads</t>
  </si>
  <si>
    <t>Cēsu rajons</t>
  </si>
  <si>
    <t>Vecumnieku novads</t>
  </si>
  <si>
    <t>Rundāles novads</t>
  </si>
  <si>
    <t>Amatas novads</t>
  </si>
  <si>
    <t>Cēsu novads</t>
  </si>
  <si>
    <t>Līgatnes novads</t>
  </si>
  <si>
    <t>Vecpiebalgas novads</t>
  </si>
  <si>
    <t>Daugavpils rajons</t>
  </si>
  <si>
    <t>Jaunpiebalgas novads</t>
  </si>
  <si>
    <t>Pārgaujas novads</t>
  </si>
  <si>
    <t>Dobeles rajons</t>
  </si>
  <si>
    <t>Raunas novads</t>
  </si>
  <si>
    <t>Daugavpils novads</t>
  </si>
  <si>
    <t>Gulbenes rajons</t>
  </si>
  <si>
    <t>Ilūkstes novads</t>
  </si>
  <si>
    <t>Jelgavas rajons</t>
  </si>
  <si>
    <t>Auces novads</t>
  </si>
  <si>
    <t>Tērvetes novads</t>
  </si>
  <si>
    <t>Jēkabpils rajons</t>
  </si>
  <si>
    <t>Dobeles novads</t>
  </si>
  <si>
    <t>Gulbenes novads</t>
  </si>
  <si>
    <t>Jelgavas novads</t>
  </si>
  <si>
    <t>Ozolnieku novads</t>
  </si>
  <si>
    <t>Krāslavas rajons</t>
  </si>
  <si>
    <t>Salas novads</t>
  </si>
  <si>
    <t>Jēkabpils novads</t>
  </si>
  <si>
    <t>Kuldīgas rajons</t>
  </si>
  <si>
    <t>Viesītes novads</t>
  </si>
  <si>
    <t>Krustpils novads</t>
  </si>
  <si>
    <t>Liepājas rajons</t>
  </si>
  <si>
    <t>Dagdas novads</t>
  </si>
  <si>
    <t>Alsungas novads</t>
  </si>
  <si>
    <t>Rucavas novads</t>
  </si>
  <si>
    <t>Limbažu rajons</t>
  </si>
  <si>
    <t>Durbes novads</t>
  </si>
  <si>
    <t>Ludzas rajons</t>
  </si>
  <si>
    <t>Pāvilostas novads</t>
  </si>
  <si>
    <t>Aizputes novads</t>
  </si>
  <si>
    <t>Salacgrīvas novads</t>
  </si>
  <si>
    <t>Madonas rajons</t>
  </si>
  <si>
    <t>Alojas novads</t>
  </si>
  <si>
    <t>Kārsavas novads</t>
  </si>
  <si>
    <t>Ludzas novads</t>
  </si>
  <si>
    <t>Zilupes novads</t>
  </si>
  <si>
    <t>Ciblas novads</t>
  </si>
  <si>
    <t>Ogres rajons</t>
  </si>
  <si>
    <t>Cesvaines novads</t>
  </si>
  <si>
    <t>Lubānas novads</t>
  </si>
  <si>
    <t>Ērgļu novads</t>
  </si>
  <si>
    <t>Madonas novads</t>
  </si>
  <si>
    <t>Preiļu rajons</t>
  </si>
  <si>
    <t>Varakļānu novads</t>
  </si>
  <si>
    <t>Rēzeknes rajons</t>
  </si>
  <si>
    <t>Aglonas novads</t>
  </si>
  <si>
    <t>Rīgas rajons</t>
  </si>
  <si>
    <t>Rēzeknes novads</t>
  </si>
  <si>
    <t>Babītes novads</t>
  </si>
  <si>
    <t>Ķekavas novads</t>
  </si>
  <si>
    <t>Inčukalna novads</t>
  </si>
  <si>
    <t>Saldus rajons</t>
  </si>
  <si>
    <t>Saulkrastu novads</t>
  </si>
  <si>
    <t>Talsu rajons</t>
  </si>
  <si>
    <t>Baldones novads</t>
  </si>
  <si>
    <t>Krimuldas novads</t>
  </si>
  <si>
    <t>Tukuma rajons</t>
  </si>
  <si>
    <t>Sējas novads</t>
  </si>
  <si>
    <t>Dundagas novads</t>
  </si>
  <si>
    <t>Valkas rajons</t>
  </si>
  <si>
    <t>Valmieras rajons</t>
  </si>
  <si>
    <t>Jaunpils novads</t>
  </si>
  <si>
    <t>Strenču novads</t>
  </si>
  <si>
    <t>Smiltenes novads</t>
  </si>
  <si>
    <t>Ventspils rajons</t>
  </si>
  <si>
    <t>Novados kopā</t>
  </si>
  <si>
    <t>Burtnieku novads</t>
  </si>
  <si>
    <t>Naukšēnu novads</t>
  </si>
  <si>
    <t>Ventspils novads</t>
  </si>
  <si>
    <t>Pavisam kopā</t>
  </si>
  <si>
    <t>Aknīstes novads</t>
  </si>
  <si>
    <t>Ādažu novads</t>
  </si>
  <si>
    <t>Beverīnas novads</t>
  </si>
  <si>
    <t>Brocēnu novads</t>
  </si>
  <si>
    <t>Carnikavas novads</t>
  </si>
  <si>
    <t>Engures novads</t>
  </si>
  <si>
    <t>Garkalnes novads</t>
  </si>
  <si>
    <t>Grobiņas novads</t>
  </si>
  <si>
    <t>Ikšķiles novads</t>
  </si>
  <si>
    <t>Kandavas novads</t>
  </si>
  <si>
    <t>Krāslavas novads</t>
  </si>
  <si>
    <t>Kuldīgas novads</t>
  </si>
  <si>
    <t>Ķeguma novads</t>
  </si>
  <si>
    <t>Lielvārdes novads</t>
  </si>
  <si>
    <t>Limbažu novads</t>
  </si>
  <si>
    <t>Līvānu novads</t>
  </si>
  <si>
    <t>Mālpils novads</t>
  </si>
  <si>
    <t>Mārupes novads</t>
  </si>
  <si>
    <t>Mazsalacas novads</t>
  </si>
  <si>
    <t>Nīcas novads</t>
  </si>
  <si>
    <t>Ogres novads</t>
  </si>
  <si>
    <t>Olaines novads</t>
  </si>
  <si>
    <t>Preiļu novads</t>
  </si>
  <si>
    <t>Priekules novads</t>
  </si>
  <si>
    <t>Riebiņu novads</t>
  </si>
  <si>
    <t>Rojas novads</t>
  </si>
  <si>
    <t>Ropažu novads</t>
  </si>
  <si>
    <t>Rūjienas novads</t>
  </si>
  <si>
    <t>Salaspils novads</t>
  </si>
  <si>
    <t>Saldus novads</t>
  </si>
  <si>
    <t>Siguldas novads</t>
  </si>
  <si>
    <t>Skrundas novads</t>
  </si>
  <si>
    <t>Stopiņu novads</t>
  </si>
  <si>
    <t>Talsu novads</t>
  </si>
  <si>
    <t>Tukuma novads</t>
  </si>
  <si>
    <t>Vaiņodes novads</t>
  </si>
  <si>
    <t>Valkas novads</t>
  </si>
  <si>
    <t>Vārkavas novads</t>
  </si>
  <si>
    <t>Viļānu novads</t>
  </si>
  <si>
    <t>Bērni no 0-6 gadiem</t>
  </si>
  <si>
    <t>Bērni un jaunieši no 7-18 gadiem</t>
  </si>
  <si>
    <t>Iedzīvotāji virs darbspējas vecuma</t>
  </si>
  <si>
    <t>Valmiera</t>
  </si>
  <si>
    <t>`</t>
  </si>
  <si>
    <t>Pašvaldības 2010.gadā veic iemaksas pašvaldību finanšu izlīdzināšanas fondā atbilstoši Ministru kabineta noteikumos “Noteikumi par pašvaldību finanšu izlīdzināšanas fonda ieņēmumiem un to sadales kārtību 2010.gadā” noteiktajam procentam no iedzīvotāju ienākuma nodokļa ieņēmumu faktiskās izpildes. Dotāciju no pašvaldību finanšu izlīdzināšanas fonda saņem atbilstoši minētos noteikumos noteiktajam procentam no pašvaldību izlīdzināšanas fondā iemaksātās summas.</t>
  </si>
  <si>
    <t>Piezīmes:</t>
  </si>
  <si>
    <r>
      <t xml:space="preserve">Izlīdzināšanas aprēķinā izmantota 100% iedzīvotāju ienākuma nodokļa prognoze, taču </t>
    </r>
    <r>
      <rPr>
        <b/>
        <sz val="11"/>
        <rFont val="Times New Roman"/>
        <family val="1"/>
      </rPr>
      <t>vēršam uzmanību</t>
    </r>
    <r>
      <rPr>
        <sz val="11"/>
        <rFont val="Times New Roman"/>
        <family val="1"/>
      </rPr>
      <t xml:space="preserve">, ka saskaņā ar 2010.gada valsts budžeta likumu pašvaldībām tiek garantēti tikai 92% no iedzīvotāju ienākuma nodokļa ieņēmumiem. </t>
    </r>
  </si>
  <si>
    <t>Kopējā IIN ieņēmumu prognoze</t>
  </si>
  <si>
    <t>% pašvaldībām</t>
  </si>
  <si>
    <t>IIN ieņēmumu prognoze pašvaldībām</t>
  </si>
  <si>
    <t>IIN sadale (%):</t>
  </si>
  <si>
    <t>Sadales konts</t>
  </si>
  <si>
    <t xml:space="preserve">Rīgas pašu iekasētais </t>
  </si>
  <si>
    <t xml:space="preserve">Ventspils pašu iekasētais </t>
  </si>
  <si>
    <t>IIN kopā</t>
  </si>
  <si>
    <t>Vērtētie ieņēmumi kopā</t>
  </si>
  <si>
    <t>Kopā:</t>
  </si>
  <si>
    <t xml:space="preserve">Daugavpils                              </t>
  </si>
  <si>
    <t xml:space="preserve">Jēkabpils                               </t>
  </si>
  <si>
    <t xml:space="preserve">Jelgava                                 </t>
  </si>
  <si>
    <t xml:space="preserve">Jūrmala                                 </t>
  </si>
  <si>
    <t xml:space="preserve">Liepāja                                 </t>
  </si>
  <si>
    <t xml:space="preserve">Rēzekne                                 </t>
  </si>
  <si>
    <t xml:space="preserve">Rīga                                    </t>
  </si>
  <si>
    <t xml:space="preserve">Ventspils                               </t>
  </si>
  <si>
    <t>Apes  novads</t>
  </si>
  <si>
    <t>Kocēnu novads</t>
  </si>
  <si>
    <t>Mērsraga novads</t>
  </si>
  <si>
    <t>Priekuļu  novads</t>
  </si>
  <si>
    <t>Republikas pilsētas kopā:</t>
  </si>
  <si>
    <t>Novadi kopā:</t>
  </si>
  <si>
    <t>NĪN par zemi</t>
  </si>
  <si>
    <t>NĪN par ēkām</t>
  </si>
  <si>
    <t>NĪN par inženierbūvēm</t>
  </si>
  <si>
    <t>NĪN par mājokļiem</t>
  </si>
  <si>
    <t>NĪN kopā</t>
  </si>
  <si>
    <t>N.p.k.</t>
  </si>
  <si>
    <t>VK sadales konts</t>
  </si>
  <si>
    <t>Pašvaldība</t>
  </si>
  <si>
    <t>Īpatsvara koeficients kopējos sadales kontā ieskaitītajos nodokļa ieņēmumos (%)</t>
  </si>
  <si>
    <t>IIN no VK sadales konta, Ls</t>
  </si>
  <si>
    <t>lati</t>
  </si>
  <si>
    <t>Vērtētie ieņēmumi / FN, %</t>
  </si>
  <si>
    <t>Vērtētie ieņēmumi, latos</t>
  </si>
  <si>
    <t>Vērtētie ieņēmumi uz 1 iedz., latos</t>
  </si>
  <si>
    <t>Pašvaldībai aprēķinātā FN kopā, latos</t>
  </si>
  <si>
    <t>Ieņēmumu pārsniegums pār neizlīdzināmo augšējo robežu, latos</t>
  </si>
  <si>
    <t>Iedzīvotāji</t>
  </si>
  <si>
    <t>Iedzīvotāju skaits uz 01.01.2013.</t>
  </si>
  <si>
    <t>min novados</t>
  </si>
  <si>
    <t>Vērtēto ieņēmumu prognozes 2014.gadā (latos)</t>
  </si>
  <si>
    <t>Iedzīvotāju skaits un struktūra 2014.gada PFI aprēķinam</t>
  </si>
  <si>
    <t>Īpatsvara koeficienti kopējos sadales kontā ieskaitītajos IIN ieņēmumos 2014.gada PFI aprēķinam</t>
  </si>
  <si>
    <t>eiro</t>
  </si>
  <si>
    <t>latos</t>
  </si>
  <si>
    <t>Vērtētie ieņēmumi pēc izlīdzināšanas/ FN, %</t>
  </si>
  <si>
    <t>Vērtētie ieņēmumi pēc izlīdzināšanas, latos</t>
  </si>
  <si>
    <t>Uz 1 iedzīv., latos</t>
  </si>
  <si>
    <t>Dotācija pašvaldībām ar zemākajiem ieņēmumiem uz 1 iedz. pēc izlīdzināšana, latos</t>
  </si>
  <si>
    <t>Dotācija novadiem, kam finanšu nepieciešamība zemāka par 97%, latos</t>
  </si>
  <si>
    <t>Vērtētie ieņēmumi ar papildu dotācijām, latos</t>
  </si>
  <si>
    <t>Euro kurss</t>
  </si>
  <si>
    <t>euro</t>
  </si>
  <si>
    <t>Papildu dot. RP</t>
  </si>
  <si>
    <t>Papildu dot. novadiem</t>
  </si>
  <si>
    <t>Kurss</t>
  </si>
  <si>
    <t>Provizoriskais pašvaldību finanšu izlīdzināšanas aprēķins 2014.gadam (latos)</t>
  </si>
  <si>
    <t>Vērtētie ieņēmumi pēc izlīdzināšanas ar papildu dot. / FN, %</t>
  </si>
  <si>
    <t>Pašu iekasētais IIN , Ls</t>
  </si>
  <si>
    <t>IIN kopā, Ls</t>
  </si>
</sst>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00"/>
    <numFmt numFmtId="165" formatCode="0.0000"/>
    <numFmt numFmtId="166" formatCode="0.0000000"/>
    <numFmt numFmtId="167" formatCode="#,##0.0000000"/>
    <numFmt numFmtId="168" formatCode="0.0000000000"/>
    <numFmt numFmtId="169" formatCode="0.0"/>
    <numFmt numFmtId="170" formatCode="000000"/>
    <numFmt numFmtId="171" formatCode="0000000"/>
    <numFmt numFmtId="172" formatCode="0.00000%"/>
    <numFmt numFmtId="173" formatCode="&quot;Yes&quot;;&quot;Yes&quot;;&quot;No&quot;"/>
    <numFmt numFmtId="174" formatCode="&quot;True&quot;;&quot;True&quot;;&quot;False&quot;"/>
    <numFmt numFmtId="175" formatCode="&quot;On&quot;;&quot;On&quot;;&quot;Off&quot;"/>
    <numFmt numFmtId="176" formatCode="[$€-2]\ #,##0.00_);[Red]\([$€-2]\ #,##0.00\)"/>
    <numFmt numFmtId="177" formatCode="0.000000%"/>
    <numFmt numFmtId="178" formatCode="_-* #,##0.000000_-;\-* #,##0.000000_-;_-* &quot;-&quot;??????_-;_-@_-"/>
    <numFmt numFmtId="179" formatCode="_-* #,##0.00000000_-;\-* #,##0.00000000_-;_-* &quot;-&quot;????????_-;_-@_-"/>
    <numFmt numFmtId="180" formatCode="#,##0_ ;\-#,##0\ "/>
    <numFmt numFmtId="181" formatCode="#,##0.0"/>
    <numFmt numFmtId="182" formatCode="0.0000000000%"/>
    <numFmt numFmtId="183" formatCode="0.0%"/>
    <numFmt numFmtId="184" formatCode="_-* #,##0.0000000000_-;\-* #,##0.0000000000_-;_-* &quot;-&quot;??????????_-;_-@_-"/>
    <numFmt numFmtId="185" formatCode="&quot;Jā&quot;;&quot;Jā&quot;;&quot;Nē&quot;"/>
    <numFmt numFmtId="186" formatCode="&quot;Patiess&quot;;&quot;Patiess&quot;;&quot;Aplams&quot;"/>
    <numFmt numFmtId="187" formatCode="&quot;Ieslēgts&quot;;&quot;Ieslēgts&quot;;&quot;Izslēgts&quot;"/>
    <numFmt numFmtId="188" formatCode="[$€-2]\ #\ ##,000_);[Red]\([$€-2]\ #\ ##,000\)"/>
    <numFmt numFmtId="189" formatCode="#,##0.000"/>
    <numFmt numFmtId="190" formatCode="_-* #,##0.0_-;\-* #,##0.0_-;_-* &quot;-&quot;?_-;_-@_-"/>
  </numFmts>
  <fonts count="76">
    <font>
      <sz val="10"/>
      <name val="Arial"/>
      <family val="0"/>
    </font>
    <font>
      <sz val="9"/>
      <name val="Times New Roman"/>
      <family val="1"/>
    </font>
    <font>
      <b/>
      <sz val="9"/>
      <name val="Times New Roman"/>
      <family val="1"/>
    </font>
    <font>
      <sz val="9"/>
      <color indexed="10"/>
      <name val="Times New Roman"/>
      <family val="1"/>
    </font>
    <font>
      <b/>
      <sz val="8"/>
      <name val="Times New Roman"/>
      <family val="1"/>
    </font>
    <font>
      <sz val="10"/>
      <name val="Times New Roman"/>
      <family val="1"/>
    </font>
    <font>
      <b/>
      <i/>
      <sz val="9"/>
      <name val="Times New Roman"/>
      <family val="1"/>
    </font>
    <font>
      <b/>
      <sz val="11"/>
      <name val="Times New Roman"/>
      <family val="1"/>
    </font>
    <font>
      <sz val="8"/>
      <name val="Arial"/>
      <family val="2"/>
    </font>
    <font>
      <b/>
      <sz val="12"/>
      <name val="Times New Roman"/>
      <family val="1"/>
    </font>
    <font>
      <sz val="11"/>
      <name val="Times New Roman"/>
      <family val="1"/>
    </font>
    <font>
      <u val="single"/>
      <sz val="10"/>
      <color indexed="12"/>
      <name val="Arial"/>
      <family val="2"/>
    </font>
    <font>
      <u val="single"/>
      <sz val="10"/>
      <color indexed="36"/>
      <name val="Arial"/>
      <family val="2"/>
    </font>
    <font>
      <i/>
      <sz val="9"/>
      <name val="Times New Roman"/>
      <family val="1"/>
    </font>
    <font>
      <b/>
      <sz val="12"/>
      <color indexed="10"/>
      <name val="Times New Roman"/>
      <family val="1"/>
    </font>
    <font>
      <sz val="11"/>
      <name val="Arial"/>
      <family val="2"/>
    </font>
    <font>
      <b/>
      <i/>
      <sz val="11"/>
      <name val="Times New Roman"/>
      <family val="1"/>
    </font>
    <font>
      <i/>
      <sz val="11"/>
      <name val="Times New Roman"/>
      <family val="1"/>
    </font>
    <font>
      <sz val="12"/>
      <name val="Times New Roman"/>
      <family val="1"/>
    </font>
    <font>
      <b/>
      <sz val="12"/>
      <color indexed="8"/>
      <name val="Times New Roman"/>
      <family val="1"/>
    </font>
    <font>
      <sz val="12"/>
      <color indexed="8"/>
      <name val="Times New Roman"/>
      <family val="1"/>
    </font>
    <font>
      <b/>
      <sz val="16"/>
      <name val="Times New Roman"/>
      <family val="1"/>
    </font>
    <font>
      <i/>
      <sz val="12"/>
      <name val="Times New Roman"/>
      <family val="1"/>
    </font>
    <font>
      <i/>
      <sz val="10"/>
      <name val="Arial"/>
      <family val="2"/>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color indexed="8"/>
      <name val="Arial"/>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9"/>
      <color indexed="10"/>
      <name val="Times New Roman"/>
      <family val="1"/>
    </font>
    <font>
      <b/>
      <i/>
      <sz val="11"/>
      <color indexed="8"/>
      <name val="Times New Roman"/>
      <family val="1"/>
    </font>
    <font>
      <sz val="11"/>
      <color indexed="10"/>
      <name val="Times New Roman"/>
      <family val="1"/>
    </font>
    <font>
      <sz val="10"/>
      <color indexed="10"/>
      <name val="Times New Roman"/>
      <family val="1"/>
    </font>
    <font>
      <b/>
      <sz val="14"/>
      <color indexed="10"/>
      <name val="Times New Roman"/>
      <family val="1"/>
    </font>
    <font>
      <b/>
      <sz val="16"/>
      <color indexed="10"/>
      <name val="Times New Roman"/>
      <family val="1"/>
    </font>
    <font>
      <b/>
      <i/>
      <sz val="9"/>
      <color indexed="10"/>
      <name val="Times New Roman"/>
      <family val="1"/>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0"/>
      <color theme="1"/>
      <name val="Arial"/>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9"/>
      <color rgb="FFFF0000"/>
      <name val="Times New Roman"/>
      <family val="1"/>
    </font>
    <font>
      <b/>
      <i/>
      <sz val="11"/>
      <color theme="1"/>
      <name val="Times New Roman"/>
      <family val="1"/>
    </font>
    <font>
      <sz val="9"/>
      <color rgb="FFFF0000"/>
      <name val="Times New Roman"/>
      <family val="1"/>
    </font>
    <font>
      <sz val="11"/>
      <color rgb="FFFF0000"/>
      <name val="Times New Roman"/>
      <family val="1"/>
    </font>
    <font>
      <sz val="10"/>
      <color rgb="FFFF0000"/>
      <name val="Times New Roman"/>
      <family val="1"/>
    </font>
    <font>
      <b/>
      <sz val="14"/>
      <color rgb="FFFF0000"/>
      <name val="Times New Roman"/>
      <family val="1"/>
    </font>
    <font>
      <b/>
      <sz val="16"/>
      <color rgb="FFFF0000"/>
      <name val="Times New Roman"/>
      <family val="1"/>
    </font>
    <font>
      <b/>
      <i/>
      <sz val="9"/>
      <color rgb="FFFF0000"/>
      <name val="Times New Roman"/>
      <family val="1"/>
    </font>
    <font>
      <b/>
      <sz val="12"/>
      <color rgb="FFFF0000"/>
      <name val="Times New Roman"/>
      <family val="1"/>
    </font>
  </fonts>
  <fills count="40">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99FF66"/>
        <bgColor indexed="64"/>
      </patternFill>
    </fill>
    <fill>
      <patternFill patternType="solid">
        <fgColor theme="0"/>
        <bgColor indexed="64"/>
      </patternFill>
    </fill>
    <fill>
      <patternFill patternType="solid">
        <fgColor rgb="FFFFC000"/>
        <bgColor indexed="64"/>
      </patternFill>
    </fill>
    <fill>
      <patternFill patternType="solid">
        <fgColor rgb="FFFFFF66"/>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style="hair"/>
      <top style="hair"/>
      <bottom style="hair"/>
    </border>
    <border>
      <left style="hair"/>
      <right style="thin"/>
      <top style="hair"/>
      <bottom style="hair"/>
    </border>
    <border>
      <left style="thin"/>
      <right style="thin"/>
      <top style="hair"/>
      <bottom style="hair"/>
    </border>
    <border>
      <left style="thin"/>
      <right style="hair"/>
      <top style="hair"/>
      <bottom style="thin"/>
    </border>
    <border>
      <left style="hair"/>
      <right style="thin"/>
      <top style="hair"/>
      <bottom style="thin"/>
    </border>
    <border>
      <left style="thin"/>
      <right style="thin"/>
      <top style="hair"/>
      <bottom style="thin"/>
    </border>
    <border>
      <left style="thin"/>
      <right style="medium"/>
      <top style="thin"/>
      <bottom style="thin"/>
    </border>
    <border>
      <left>
        <color indexed="63"/>
      </left>
      <right style="thin"/>
      <top style="thin"/>
      <bottom style="thin"/>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hair"/>
      <right style="thin"/>
      <top>
        <color indexed="63"/>
      </top>
      <bottom style="hair"/>
    </border>
    <border>
      <left style="hair"/>
      <right style="hair"/>
      <top style="hair"/>
      <bottom style="hair"/>
    </border>
    <border>
      <left>
        <color indexed="63"/>
      </left>
      <right style="hair"/>
      <top style="hair"/>
      <bottom style="hair"/>
    </border>
    <border>
      <left style="thin"/>
      <right>
        <color indexed="63"/>
      </right>
      <top style="thin"/>
      <bottom>
        <color indexed="63"/>
      </bottom>
    </border>
    <border>
      <left style="thin"/>
      <right style="hair"/>
      <top style="hair"/>
      <bottom>
        <color indexed="63"/>
      </bottom>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hair"/>
      <bottom>
        <color indexed="63"/>
      </bottom>
    </border>
    <border>
      <left style="thin"/>
      <right>
        <color indexed="63"/>
      </right>
      <top style="thin"/>
      <bottom style="thin"/>
    </border>
    <border>
      <left style="hair"/>
      <right style="hair"/>
      <top>
        <color indexed="63"/>
      </top>
      <bottom>
        <color indexed="63"/>
      </bottom>
    </border>
    <border>
      <left style="hair"/>
      <right style="hair"/>
      <top style="hair"/>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color indexed="63"/>
      </left>
      <right>
        <color indexed="63"/>
      </right>
      <top style="thin"/>
      <bottom>
        <color indexed="63"/>
      </bottom>
    </border>
    <border>
      <left style="hair"/>
      <right style="medium"/>
      <top style="thin"/>
      <bottom style="hair"/>
    </border>
    <border>
      <left>
        <color indexed="63"/>
      </left>
      <right style="hair"/>
      <top style="thin"/>
      <bottom style="hair"/>
    </border>
    <border>
      <left>
        <color indexed="63"/>
      </left>
      <right>
        <color indexed="63"/>
      </right>
      <top>
        <color indexed="63"/>
      </top>
      <bottom style="thin"/>
    </border>
    <border>
      <left style="hair"/>
      <right style="hair"/>
      <top>
        <color indexed="63"/>
      </top>
      <bottom style="thin"/>
    </border>
    <border>
      <left style="hair"/>
      <right style="medium"/>
      <top>
        <color indexed="63"/>
      </top>
      <bottom style="thin"/>
    </border>
    <border>
      <left>
        <color indexed="63"/>
      </left>
      <right style="hair"/>
      <top style="hair"/>
      <bottom style="thin"/>
    </border>
    <border>
      <left style="hair"/>
      <right style="thin"/>
      <top>
        <color indexed="63"/>
      </top>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color indexed="63"/>
      </right>
      <top>
        <color indexed="63"/>
      </top>
      <bottom style="hair"/>
    </border>
    <border>
      <left style="thin"/>
      <right style="thin"/>
      <top style="thin"/>
      <bottom>
        <color indexed="63"/>
      </bottom>
    </border>
    <border>
      <left style="hair"/>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hair"/>
      <bottom>
        <color indexed="63"/>
      </bottom>
    </border>
    <border>
      <left>
        <color indexed="63"/>
      </left>
      <right style="hair"/>
      <top style="hair"/>
      <bottom>
        <color indexed="63"/>
      </bottom>
    </border>
    <border>
      <left style="thin"/>
      <right style="thin"/>
      <top>
        <color indexed="63"/>
      </top>
      <bottom style="hair"/>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color indexed="63"/>
      </bottom>
    </border>
    <border>
      <left style="hair"/>
      <right style="thin"/>
      <top style="hair"/>
      <bottom>
        <color indexed="63"/>
      </bottom>
    </border>
    <border>
      <left style="hair"/>
      <right>
        <color indexed="63"/>
      </right>
      <top style="thin"/>
      <bottom style="hair"/>
    </border>
    <border>
      <left style="hair"/>
      <right style="thin"/>
      <top>
        <color indexed="63"/>
      </top>
      <bottom>
        <color indexed="63"/>
      </bottom>
    </border>
    <border>
      <left style="thin"/>
      <right style="hair"/>
      <top>
        <color indexed="63"/>
      </top>
      <bottom>
        <color indexed="63"/>
      </bottom>
    </border>
    <border>
      <left style="thin"/>
      <right>
        <color indexed="63"/>
      </right>
      <top style="medium"/>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1" fillId="26" borderId="1" applyNumberFormat="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27" borderId="1" applyNumberFormat="0" applyAlignment="0" applyProtection="0"/>
    <xf numFmtId="0" fontId="12" fillId="0" borderId="0" applyNumberFormat="0" applyFill="0" applyBorder="0" applyAlignment="0" applyProtection="0"/>
    <xf numFmtId="0" fontId="54"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62" fillId="0" borderId="6" applyNumberFormat="0" applyFill="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cellStyleXfs>
  <cellXfs count="370">
    <xf numFmtId="0" fontId="0" fillId="0" borderId="0" xfId="0" applyAlignment="1">
      <alignment/>
    </xf>
    <xf numFmtId="0" fontId="1" fillId="0" borderId="0" xfId="0" applyFont="1" applyAlignment="1">
      <alignment/>
    </xf>
    <xf numFmtId="0" fontId="2" fillId="0" borderId="10" xfId="0" applyFont="1" applyBorder="1" applyAlignment="1">
      <alignment horizontal="center" wrapText="1"/>
    </xf>
    <xf numFmtId="0" fontId="2" fillId="0" borderId="0" xfId="0" applyFont="1" applyFill="1" applyBorder="1" applyAlignment="1">
      <alignment horizontal="center" wrapText="1"/>
    </xf>
    <xf numFmtId="0" fontId="1" fillId="0" borderId="0" xfId="0" applyFont="1" applyBorder="1" applyAlignment="1">
      <alignment/>
    </xf>
    <xf numFmtId="0" fontId="1" fillId="0" borderId="0" xfId="0" applyFont="1" applyFill="1" applyAlignment="1">
      <alignment/>
    </xf>
    <xf numFmtId="3" fontId="2" fillId="0" borderId="11" xfId="0" applyNumberFormat="1" applyFont="1" applyFill="1" applyBorder="1" applyAlignment="1">
      <alignment/>
    </xf>
    <xf numFmtId="3" fontId="2" fillId="0" borderId="12" xfId="0" applyNumberFormat="1" applyFont="1" applyBorder="1" applyAlignment="1">
      <alignment/>
    </xf>
    <xf numFmtId="0" fontId="1" fillId="0" borderId="13" xfId="0" applyFont="1" applyBorder="1" applyAlignment="1">
      <alignment/>
    </xf>
    <xf numFmtId="0" fontId="1" fillId="0" borderId="0" xfId="0" applyFont="1" applyFill="1" applyBorder="1" applyAlignment="1">
      <alignment/>
    </xf>
    <xf numFmtId="0" fontId="2" fillId="0" borderId="14" xfId="0" applyFont="1" applyBorder="1" applyAlignment="1">
      <alignment/>
    </xf>
    <xf numFmtId="3" fontId="2" fillId="0" borderId="15" xfId="0" applyNumberFormat="1" applyFont="1" applyBorder="1" applyAlignment="1">
      <alignment/>
    </xf>
    <xf numFmtId="3" fontId="2" fillId="0" borderId="16" xfId="0" applyNumberFormat="1" applyFont="1" applyBorder="1" applyAlignment="1">
      <alignment/>
    </xf>
    <xf numFmtId="3" fontId="2" fillId="0" borderId="0" xfId="0" applyNumberFormat="1" applyFont="1" applyFill="1" applyBorder="1" applyAlignment="1">
      <alignment/>
    </xf>
    <xf numFmtId="164" fontId="1" fillId="0" borderId="0" xfId="0" applyNumberFormat="1" applyFont="1" applyBorder="1" applyAlignment="1">
      <alignment/>
    </xf>
    <xf numFmtId="0" fontId="2" fillId="0" borderId="17" xfId="0" applyFont="1" applyBorder="1" applyAlignment="1">
      <alignment/>
    </xf>
    <xf numFmtId="3" fontId="2" fillId="0" borderId="18" xfId="0" applyNumberFormat="1" applyFont="1" applyBorder="1" applyAlignment="1">
      <alignment/>
    </xf>
    <xf numFmtId="3" fontId="2" fillId="0" borderId="19" xfId="0" applyNumberFormat="1" applyFont="1" applyBorder="1" applyAlignment="1">
      <alignment/>
    </xf>
    <xf numFmtId="3" fontId="2" fillId="0" borderId="0" xfId="0" applyNumberFormat="1" applyFont="1" applyBorder="1" applyAlignment="1">
      <alignment/>
    </xf>
    <xf numFmtId="0" fontId="2" fillId="0" borderId="0" xfId="0" applyFont="1" applyBorder="1" applyAlignment="1">
      <alignment/>
    </xf>
    <xf numFmtId="4" fontId="3" fillId="0" borderId="0" xfId="0" applyNumberFormat="1" applyFont="1" applyBorder="1" applyAlignment="1">
      <alignment/>
    </xf>
    <xf numFmtId="3" fontId="3" fillId="0" borderId="0" xfId="0" applyNumberFormat="1" applyFont="1" applyBorder="1" applyAlignment="1">
      <alignment/>
    </xf>
    <xf numFmtId="0" fontId="1" fillId="0" borderId="10" xfId="0" applyFont="1" applyBorder="1" applyAlignment="1">
      <alignment/>
    </xf>
    <xf numFmtId="165" fontId="2" fillId="0" borderId="0" xfId="0" applyNumberFormat="1" applyFont="1" applyBorder="1" applyAlignment="1">
      <alignment/>
    </xf>
    <xf numFmtId="1" fontId="2" fillId="0" borderId="10" xfId="0" applyNumberFormat="1" applyFont="1" applyBorder="1" applyAlignment="1">
      <alignment/>
    </xf>
    <xf numFmtId="3" fontId="2" fillId="0" borderId="10" xfId="0" applyNumberFormat="1" applyFont="1" applyBorder="1" applyAlignment="1">
      <alignment/>
    </xf>
    <xf numFmtId="3" fontId="2" fillId="0" borderId="20" xfId="0" applyNumberFormat="1" applyFont="1" applyBorder="1" applyAlignment="1">
      <alignment/>
    </xf>
    <xf numFmtId="1" fontId="2" fillId="0" borderId="21" xfId="0" applyNumberFormat="1" applyFont="1" applyBorder="1" applyAlignment="1">
      <alignment/>
    </xf>
    <xf numFmtId="0" fontId="1" fillId="0" borderId="22" xfId="0" applyFont="1" applyBorder="1" applyAlignment="1">
      <alignment/>
    </xf>
    <xf numFmtId="3" fontId="1" fillId="0" borderId="23" xfId="0" applyNumberFormat="1" applyFont="1" applyBorder="1" applyAlignment="1">
      <alignment/>
    </xf>
    <xf numFmtId="3" fontId="1" fillId="0" borderId="24" xfId="0" applyNumberFormat="1" applyFont="1" applyBorder="1" applyAlignment="1">
      <alignment/>
    </xf>
    <xf numFmtId="3" fontId="1" fillId="0" borderId="25" xfId="0" applyNumberFormat="1" applyFont="1" applyBorder="1" applyAlignment="1">
      <alignment/>
    </xf>
    <xf numFmtId="3" fontId="1" fillId="0" borderId="0" xfId="0" applyNumberFormat="1" applyFont="1" applyAlignment="1">
      <alignment/>
    </xf>
    <xf numFmtId="3" fontId="1" fillId="0" borderId="0" xfId="0" applyNumberFormat="1" applyFont="1" applyBorder="1" applyAlignment="1">
      <alignment/>
    </xf>
    <xf numFmtId="0" fontId="1" fillId="0" borderId="14" xfId="0" applyFont="1" applyBorder="1" applyAlignment="1">
      <alignment/>
    </xf>
    <xf numFmtId="3" fontId="1" fillId="0" borderId="26" xfId="0" applyNumberFormat="1" applyFont="1" applyBorder="1" applyAlignment="1">
      <alignment/>
    </xf>
    <xf numFmtId="3" fontId="1" fillId="0" borderId="27" xfId="0" applyNumberFormat="1" applyFont="1" applyBorder="1" applyAlignment="1">
      <alignment/>
    </xf>
    <xf numFmtId="0" fontId="1" fillId="0" borderId="17" xfId="0" applyFont="1" applyBorder="1" applyAlignment="1">
      <alignment/>
    </xf>
    <xf numFmtId="166" fontId="1" fillId="0" borderId="0" xfId="0" applyNumberFormat="1" applyFont="1" applyBorder="1" applyAlignment="1">
      <alignment/>
    </xf>
    <xf numFmtId="167" fontId="1" fillId="0" borderId="0" xfId="0" applyNumberFormat="1" applyFont="1" applyBorder="1" applyAlignment="1">
      <alignment/>
    </xf>
    <xf numFmtId="3" fontId="1" fillId="0" borderId="0" xfId="0" applyNumberFormat="1" applyFont="1" applyBorder="1" applyAlignment="1">
      <alignment horizontal="right"/>
    </xf>
    <xf numFmtId="3" fontId="2" fillId="0" borderId="28" xfId="0" applyNumberFormat="1" applyFont="1" applyBorder="1" applyAlignment="1">
      <alignment/>
    </xf>
    <xf numFmtId="1" fontId="1" fillId="0" borderId="0" xfId="0" applyNumberFormat="1" applyFont="1" applyBorder="1" applyAlignment="1">
      <alignment/>
    </xf>
    <xf numFmtId="3" fontId="2" fillId="33" borderId="10" xfId="0" applyNumberFormat="1" applyFont="1" applyFill="1" applyBorder="1" applyAlignment="1">
      <alignment horizontal="center" wrapText="1"/>
    </xf>
    <xf numFmtId="0" fontId="2" fillId="33" borderId="10" xfId="0" applyFont="1" applyFill="1" applyBorder="1" applyAlignment="1">
      <alignment horizontal="center" wrapText="1"/>
    </xf>
    <xf numFmtId="49" fontId="2" fillId="33" borderId="10" xfId="0" applyNumberFormat="1" applyFont="1" applyFill="1" applyBorder="1" applyAlignment="1">
      <alignment horizontal="center" wrapText="1"/>
    </xf>
    <xf numFmtId="0" fontId="2" fillId="33" borderId="10" xfId="0" applyNumberFormat="1" applyFont="1" applyFill="1" applyBorder="1" applyAlignment="1">
      <alignment horizontal="center" wrapText="1"/>
    </xf>
    <xf numFmtId="0" fontId="2" fillId="0" borderId="10" xfId="0" applyFont="1" applyFill="1" applyBorder="1" applyAlignment="1">
      <alignment horizontal="center" wrapText="1"/>
    </xf>
    <xf numFmtId="0" fontId="2" fillId="0" borderId="0" xfId="0" applyFont="1" applyAlignment="1">
      <alignment wrapText="1"/>
    </xf>
    <xf numFmtId="3" fontId="2" fillId="0" borderId="10" xfId="0" applyNumberFormat="1" applyFont="1" applyBorder="1" applyAlignment="1">
      <alignment wrapText="1"/>
    </xf>
    <xf numFmtId="0" fontId="2" fillId="0" borderId="10" xfId="0" applyNumberFormat="1" applyFont="1" applyBorder="1" applyAlignment="1">
      <alignment wrapText="1"/>
    </xf>
    <xf numFmtId="0" fontId="2" fillId="0" borderId="10" xfId="0" applyFont="1" applyBorder="1" applyAlignment="1">
      <alignment wrapText="1"/>
    </xf>
    <xf numFmtId="0" fontId="2" fillId="0" borderId="10" xfId="0" applyFont="1" applyFill="1" applyBorder="1" applyAlignment="1">
      <alignment wrapText="1"/>
    </xf>
    <xf numFmtId="3" fontId="2" fillId="0" borderId="0" xfId="0" applyNumberFormat="1" applyFont="1" applyAlignment="1">
      <alignment wrapText="1"/>
    </xf>
    <xf numFmtId="0" fontId="2" fillId="0" borderId="0" xfId="0" applyFont="1" applyFill="1" applyAlignment="1">
      <alignment wrapText="1"/>
    </xf>
    <xf numFmtId="3" fontId="2" fillId="0" borderId="10" xfId="0" applyNumberFormat="1" applyFont="1" applyFill="1" applyBorder="1" applyAlignment="1">
      <alignment/>
    </xf>
    <xf numFmtId="3" fontId="2" fillId="0" borderId="10" xfId="0" applyNumberFormat="1" applyFont="1" applyFill="1" applyBorder="1" applyAlignment="1">
      <alignment/>
    </xf>
    <xf numFmtId="0" fontId="2" fillId="0" borderId="0" xfId="0" applyFont="1" applyAlignment="1">
      <alignment/>
    </xf>
    <xf numFmtId="3" fontId="1" fillId="0" borderId="22" xfId="0" applyNumberFormat="1" applyFont="1" applyFill="1" applyBorder="1" applyAlignment="1">
      <alignment vertical="center"/>
    </xf>
    <xf numFmtId="3" fontId="1" fillId="0" borderId="26" xfId="0" applyNumberFormat="1" applyFont="1" applyFill="1" applyBorder="1" applyAlignment="1">
      <alignment/>
    </xf>
    <xf numFmtId="1" fontId="1" fillId="0" borderId="14" xfId="0" applyNumberFormat="1" applyFont="1" applyFill="1" applyBorder="1" applyAlignment="1">
      <alignment/>
    </xf>
    <xf numFmtId="1" fontId="1" fillId="0" borderId="29" xfId="0" applyNumberFormat="1" applyFont="1" applyFill="1" applyBorder="1" applyAlignment="1">
      <alignment/>
    </xf>
    <xf numFmtId="3" fontId="1" fillId="0" borderId="30" xfId="0" applyNumberFormat="1" applyFont="1" applyFill="1" applyBorder="1" applyAlignment="1">
      <alignment/>
    </xf>
    <xf numFmtId="0" fontId="1" fillId="0" borderId="10" xfId="0" applyFont="1" applyFill="1" applyBorder="1" applyAlignment="1">
      <alignment/>
    </xf>
    <xf numFmtId="3" fontId="3" fillId="0" borderId="0" xfId="0" applyNumberFormat="1" applyFont="1" applyAlignment="1">
      <alignment/>
    </xf>
    <xf numFmtId="3" fontId="7" fillId="0" borderId="0" xfId="0" applyNumberFormat="1" applyFont="1" applyAlignment="1">
      <alignment/>
    </xf>
    <xf numFmtId="3" fontId="13" fillId="0" borderId="0" xfId="0" applyNumberFormat="1" applyFont="1" applyAlignment="1">
      <alignment/>
    </xf>
    <xf numFmtId="3" fontId="5" fillId="0" borderId="31" xfId="0" applyNumberFormat="1" applyFont="1" applyFill="1" applyBorder="1" applyAlignment="1">
      <alignment/>
    </xf>
    <xf numFmtId="0" fontId="10" fillId="0" borderId="0" xfId="0" applyFont="1" applyAlignment="1">
      <alignment/>
    </xf>
    <xf numFmtId="0" fontId="9" fillId="0" borderId="0" xfId="0" applyFont="1" applyBorder="1" applyAlignment="1">
      <alignment/>
    </xf>
    <xf numFmtId="3" fontId="2" fillId="0" borderId="0" xfId="0" applyNumberFormat="1" applyFont="1" applyFill="1" applyAlignment="1">
      <alignment wrapText="1"/>
    </xf>
    <xf numFmtId="0" fontId="2" fillId="0" borderId="0" xfId="0" applyNumberFormat="1" applyFont="1" applyFill="1" applyAlignment="1">
      <alignment wrapText="1"/>
    </xf>
    <xf numFmtId="3" fontId="1" fillId="0" borderId="23" xfId="0" applyNumberFormat="1" applyFont="1" applyFill="1" applyBorder="1" applyAlignment="1">
      <alignment/>
    </xf>
    <xf numFmtId="168" fontId="1" fillId="0" borderId="26" xfId="0" applyNumberFormat="1" applyFont="1" applyFill="1" applyBorder="1" applyAlignment="1">
      <alignment/>
    </xf>
    <xf numFmtId="1" fontId="1" fillId="0" borderId="26" xfId="0" applyNumberFormat="1" applyFont="1" applyFill="1" applyBorder="1" applyAlignment="1">
      <alignment/>
    </xf>
    <xf numFmtId="168" fontId="2" fillId="0" borderId="10" xfId="0" applyNumberFormat="1" applyFont="1" applyFill="1" applyBorder="1" applyAlignment="1">
      <alignment/>
    </xf>
    <xf numFmtId="0" fontId="2" fillId="0" borderId="10" xfId="0" applyFont="1" applyFill="1" applyBorder="1" applyAlignment="1">
      <alignment horizontal="right"/>
    </xf>
    <xf numFmtId="3" fontId="5" fillId="0" borderId="31" xfId="0" applyNumberFormat="1" applyFont="1" applyFill="1" applyBorder="1" applyAlignment="1">
      <alignment/>
    </xf>
    <xf numFmtId="168" fontId="1" fillId="0" borderId="30" xfId="0" applyNumberFormat="1" applyFont="1" applyFill="1" applyBorder="1" applyAlignment="1">
      <alignment/>
    </xf>
    <xf numFmtId="0" fontId="1" fillId="0" borderId="32" xfId="0" applyFont="1" applyBorder="1" applyAlignment="1">
      <alignment/>
    </xf>
    <xf numFmtId="1" fontId="1" fillId="0" borderId="32" xfId="0" applyNumberFormat="1" applyFont="1" applyBorder="1" applyAlignment="1">
      <alignment/>
    </xf>
    <xf numFmtId="3" fontId="1" fillId="0" borderId="32" xfId="0" applyNumberFormat="1" applyFont="1" applyBorder="1" applyAlignment="1">
      <alignment/>
    </xf>
    <xf numFmtId="0" fontId="1" fillId="0" borderId="33" xfId="0" applyFont="1" applyBorder="1" applyAlignment="1">
      <alignment/>
    </xf>
    <xf numFmtId="3" fontId="2" fillId="0" borderId="34" xfId="0" applyNumberFormat="1" applyFont="1" applyBorder="1" applyAlignment="1">
      <alignment/>
    </xf>
    <xf numFmtId="3" fontId="1" fillId="0" borderId="34" xfId="0" applyNumberFormat="1" applyFont="1" applyBorder="1" applyAlignment="1">
      <alignment/>
    </xf>
    <xf numFmtId="3" fontId="1" fillId="0" borderId="35" xfId="0" applyNumberFormat="1" applyFont="1" applyFill="1" applyBorder="1" applyAlignment="1">
      <alignment/>
    </xf>
    <xf numFmtId="0" fontId="1" fillId="0" borderId="35" xfId="0" applyFont="1" applyFill="1" applyBorder="1" applyAlignment="1">
      <alignment/>
    </xf>
    <xf numFmtId="3" fontId="1" fillId="0" borderId="31" xfId="0" applyNumberFormat="1" applyFont="1" applyFill="1" applyBorder="1" applyAlignment="1">
      <alignment/>
    </xf>
    <xf numFmtId="168" fontId="1" fillId="0" borderId="31" xfId="0" applyNumberFormat="1" applyFont="1" applyFill="1" applyBorder="1" applyAlignment="1">
      <alignment/>
    </xf>
    <xf numFmtId="1" fontId="1" fillId="0" borderId="31" xfId="0" applyNumberFormat="1" applyFont="1" applyFill="1" applyBorder="1" applyAlignment="1">
      <alignment/>
    </xf>
    <xf numFmtId="3" fontId="1" fillId="0" borderId="36" xfId="0" applyNumberFormat="1" applyFont="1" applyFill="1" applyBorder="1" applyAlignment="1">
      <alignment/>
    </xf>
    <xf numFmtId="168" fontId="1" fillId="0" borderId="36" xfId="0" applyNumberFormat="1" applyFont="1" applyFill="1" applyBorder="1" applyAlignment="1">
      <alignment/>
    </xf>
    <xf numFmtId="3" fontId="2" fillId="0" borderId="37" xfId="0" applyNumberFormat="1" applyFont="1" applyBorder="1" applyAlignment="1">
      <alignment/>
    </xf>
    <xf numFmtId="3" fontId="2" fillId="0" borderId="38" xfId="0" applyNumberFormat="1" applyFont="1" applyFill="1" applyBorder="1" applyAlignment="1">
      <alignment/>
    </xf>
    <xf numFmtId="3" fontId="2" fillId="0" borderId="39" xfId="0" applyNumberFormat="1" applyFont="1" applyFill="1" applyBorder="1" applyAlignment="1">
      <alignment/>
    </xf>
    <xf numFmtId="3" fontId="2" fillId="0" borderId="39" xfId="0" applyNumberFormat="1" applyFont="1" applyFill="1" applyBorder="1" applyAlignment="1">
      <alignment/>
    </xf>
    <xf numFmtId="0" fontId="1" fillId="0" borderId="11" xfId="0" applyFont="1" applyBorder="1" applyAlignment="1">
      <alignment/>
    </xf>
    <xf numFmtId="3" fontId="1" fillId="0" borderId="31" xfId="0" applyNumberFormat="1" applyFont="1" applyBorder="1" applyAlignment="1">
      <alignment/>
    </xf>
    <xf numFmtId="164" fontId="1" fillId="0" borderId="40" xfId="0" applyNumberFormat="1" applyFont="1" applyBorder="1" applyAlignment="1">
      <alignment/>
    </xf>
    <xf numFmtId="3" fontId="1" fillId="0" borderId="41" xfId="0" applyNumberFormat="1" applyFont="1" applyBorder="1" applyAlignment="1">
      <alignment/>
    </xf>
    <xf numFmtId="3" fontId="1" fillId="0" borderId="42" xfId="0" applyNumberFormat="1" applyFont="1" applyBorder="1" applyAlignment="1">
      <alignment/>
    </xf>
    <xf numFmtId="3" fontId="1" fillId="0" borderId="12" xfId="0" applyNumberFormat="1" applyFont="1" applyBorder="1" applyAlignment="1">
      <alignment/>
    </xf>
    <xf numFmtId="3" fontId="1" fillId="0" borderId="36" xfId="0" applyNumberFormat="1" applyFont="1" applyBorder="1" applyAlignment="1">
      <alignment/>
    </xf>
    <xf numFmtId="164" fontId="1" fillId="0" borderId="43" xfId="0" applyNumberFormat="1" applyFont="1" applyBorder="1" applyAlignment="1">
      <alignment/>
    </xf>
    <xf numFmtId="3" fontId="1" fillId="0" borderId="44" xfId="0" applyNumberFormat="1" applyFont="1" applyBorder="1" applyAlignment="1">
      <alignment/>
    </xf>
    <xf numFmtId="3" fontId="1" fillId="0" borderId="45" xfId="0" applyNumberFormat="1" applyFont="1" applyBorder="1" applyAlignment="1">
      <alignment/>
    </xf>
    <xf numFmtId="3" fontId="1" fillId="0" borderId="46" xfId="0" applyNumberFormat="1" applyFont="1" applyBorder="1" applyAlignment="1">
      <alignment/>
    </xf>
    <xf numFmtId="3" fontId="1" fillId="0" borderId="47" xfId="0" applyNumberFormat="1" applyFont="1" applyBorder="1" applyAlignment="1">
      <alignment/>
    </xf>
    <xf numFmtId="0" fontId="1" fillId="0" borderId="48" xfId="0" applyFont="1" applyBorder="1" applyAlignment="1">
      <alignment/>
    </xf>
    <xf numFmtId="166" fontId="1" fillId="0" borderId="10" xfId="0" applyNumberFormat="1" applyFont="1" applyBorder="1" applyAlignment="1">
      <alignment/>
    </xf>
    <xf numFmtId="167" fontId="2" fillId="0" borderId="10" xfId="0" applyNumberFormat="1" applyFont="1" applyBorder="1" applyAlignment="1">
      <alignment/>
    </xf>
    <xf numFmtId="3" fontId="2" fillId="0" borderId="49" xfId="0" applyNumberFormat="1" applyFont="1" applyFill="1" applyBorder="1" applyAlignment="1">
      <alignment/>
    </xf>
    <xf numFmtId="0" fontId="2" fillId="0" borderId="50" xfId="0" applyFont="1" applyBorder="1" applyAlignment="1">
      <alignment/>
    </xf>
    <xf numFmtId="0" fontId="2" fillId="0" borderId="51" xfId="0" applyFont="1" applyBorder="1" applyAlignment="1">
      <alignment/>
    </xf>
    <xf numFmtId="3" fontId="7" fillId="34" borderId="10" xfId="0" applyNumberFormat="1" applyFont="1" applyFill="1" applyBorder="1" applyAlignment="1">
      <alignment horizontal="center" wrapText="1"/>
    </xf>
    <xf numFmtId="0" fontId="5" fillId="0" borderId="0" xfId="0" applyFont="1" applyAlignment="1">
      <alignment/>
    </xf>
    <xf numFmtId="3" fontId="10" fillId="0" borderId="0" xfId="0" applyNumberFormat="1" applyFont="1" applyAlignment="1">
      <alignment/>
    </xf>
    <xf numFmtId="41" fontId="10" fillId="0" borderId="0" xfId="0" applyNumberFormat="1" applyFont="1" applyAlignment="1">
      <alignment/>
    </xf>
    <xf numFmtId="3" fontId="7" fillId="0" borderId="0" xfId="0" applyNumberFormat="1" applyFont="1" applyAlignment="1">
      <alignment wrapText="1"/>
    </xf>
    <xf numFmtId="0" fontId="7" fillId="0" borderId="0" xfId="0" applyFont="1" applyAlignment="1">
      <alignment wrapText="1"/>
    </xf>
    <xf numFmtId="3" fontId="7" fillId="0" borderId="10" xfId="0" applyNumberFormat="1" applyFont="1" applyBorder="1" applyAlignment="1">
      <alignment wrapText="1"/>
    </xf>
    <xf numFmtId="41" fontId="10" fillId="0" borderId="10" xfId="0" applyNumberFormat="1" applyFont="1" applyBorder="1" applyAlignment="1">
      <alignment/>
    </xf>
    <xf numFmtId="9" fontId="10" fillId="0" borderId="10" xfId="0" applyNumberFormat="1" applyFont="1" applyBorder="1" applyAlignment="1">
      <alignment/>
    </xf>
    <xf numFmtId="0" fontId="10" fillId="0" borderId="10" xfId="0" applyFont="1" applyBorder="1" applyAlignment="1">
      <alignment/>
    </xf>
    <xf numFmtId="0" fontId="7" fillId="0" borderId="10" xfId="0" applyFont="1" applyBorder="1" applyAlignment="1">
      <alignment horizontal="right"/>
    </xf>
    <xf numFmtId="0" fontId="10" fillId="34" borderId="10" xfId="0" applyFont="1" applyFill="1" applyBorder="1" applyAlignment="1">
      <alignment/>
    </xf>
    <xf numFmtId="0" fontId="7" fillId="34" borderId="10" xfId="0" applyFont="1" applyFill="1" applyBorder="1" applyAlignment="1">
      <alignment horizontal="center" wrapText="1"/>
    </xf>
    <xf numFmtId="0" fontId="10" fillId="0" borderId="31" xfId="0" applyFont="1" applyBorder="1" applyAlignment="1">
      <alignment horizontal="left"/>
    </xf>
    <xf numFmtId="0" fontId="10" fillId="0" borderId="26" xfId="0" applyFont="1" applyBorder="1" applyAlignment="1">
      <alignment horizontal="left"/>
    </xf>
    <xf numFmtId="4" fontId="10" fillId="0" borderId="26" xfId="0" applyNumberFormat="1" applyFont="1" applyBorder="1" applyAlignment="1">
      <alignment horizontal="left"/>
    </xf>
    <xf numFmtId="0" fontId="10" fillId="0" borderId="36" xfId="0" applyFont="1" applyBorder="1" applyAlignment="1">
      <alignment horizontal="left"/>
    </xf>
    <xf numFmtId="0" fontId="10" fillId="0" borderId="11" xfId="0" applyFont="1" applyBorder="1" applyAlignment="1">
      <alignment/>
    </xf>
    <xf numFmtId="0" fontId="10" fillId="0" borderId="14" xfId="0" applyFont="1" applyBorder="1" applyAlignment="1">
      <alignment/>
    </xf>
    <xf numFmtId="0" fontId="10" fillId="0" borderId="17" xfId="0" applyFont="1" applyBorder="1" applyAlignment="1">
      <alignment/>
    </xf>
    <xf numFmtId="0" fontId="10" fillId="0" borderId="22" xfId="0" applyFont="1" applyBorder="1" applyAlignment="1">
      <alignment/>
    </xf>
    <xf numFmtId="0" fontId="10" fillId="0" borderId="29" xfId="0" applyFont="1" applyBorder="1" applyAlignment="1">
      <alignment/>
    </xf>
    <xf numFmtId="0" fontId="10" fillId="0" borderId="30" xfId="0" applyFont="1" applyBorder="1" applyAlignment="1">
      <alignment horizontal="left"/>
    </xf>
    <xf numFmtId="3" fontId="67" fillId="0" borderId="10" xfId="0" applyNumberFormat="1" applyFont="1" applyBorder="1" applyAlignment="1">
      <alignment wrapText="1"/>
    </xf>
    <xf numFmtId="41" fontId="10" fillId="0" borderId="0" xfId="0" applyNumberFormat="1" applyFont="1" applyBorder="1" applyAlignment="1">
      <alignment/>
    </xf>
    <xf numFmtId="3" fontId="6" fillId="0" borderId="10" xfId="0" applyNumberFormat="1" applyFont="1" applyFill="1" applyBorder="1" applyAlignment="1">
      <alignment/>
    </xf>
    <xf numFmtId="3" fontId="5" fillId="0" borderId="26" xfId="0" applyNumberFormat="1" applyFont="1" applyFill="1" applyBorder="1" applyAlignment="1">
      <alignment/>
    </xf>
    <xf numFmtId="3" fontId="5" fillId="0" borderId="26" xfId="0" applyNumberFormat="1" applyFont="1" applyFill="1" applyBorder="1" applyAlignment="1">
      <alignment/>
    </xf>
    <xf numFmtId="3" fontId="5" fillId="0" borderId="30" xfId="0" applyNumberFormat="1" applyFont="1" applyFill="1" applyBorder="1" applyAlignment="1">
      <alignment/>
    </xf>
    <xf numFmtId="3" fontId="16" fillId="34" borderId="21" xfId="0" applyNumberFormat="1" applyFont="1" applyFill="1" applyBorder="1" applyAlignment="1">
      <alignment horizontal="center" vertical="center" wrapText="1"/>
    </xf>
    <xf numFmtId="3" fontId="16" fillId="34" borderId="10" xfId="0" applyNumberFormat="1"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0" fillId="0" borderId="0" xfId="0" applyFill="1" applyAlignment="1">
      <alignment/>
    </xf>
    <xf numFmtId="0" fontId="18" fillId="0" borderId="0" xfId="0" applyFont="1" applyAlignment="1">
      <alignment/>
    </xf>
    <xf numFmtId="2" fontId="19" fillId="35" borderId="10" xfId="0" applyNumberFormat="1" applyFont="1" applyFill="1" applyBorder="1" applyAlignment="1">
      <alignment horizontal="center" vertical="center" wrapText="1"/>
    </xf>
    <xf numFmtId="0" fontId="18" fillId="0" borderId="11" xfId="0" applyFont="1" applyBorder="1" applyAlignment="1">
      <alignment/>
    </xf>
    <xf numFmtId="0" fontId="18" fillId="0" borderId="31" xfId="0" applyFont="1" applyBorder="1" applyAlignment="1">
      <alignment horizontal="left"/>
    </xf>
    <xf numFmtId="0" fontId="18" fillId="0" borderId="14" xfId="0" applyFont="1" applyBorder="1" applyAlignment="1">
      <alignment/>
    </xf>
    <xf numFmtId="0" fontId="18" fillId="0" borderId="26" xfId="0" applyFont="1" applyBorder="1" applyAlignment="1">
      <alignment horizontal="left"/>
    </xf>
    <xf numFmtId="0" fontId="18" fillId="0" borderId="36" xfId="0" applyFont="1" applyBorder="1" applyAlignment="1">
      <alignment horizontal="left"/>
    </xf>
    <xf numFmtId="4" fontId="18" fillId="0" borderId="26" xfId="0" applyNumberFormat="1" applyFont="1" applyBorder="1" applyAlignment="1">
      <alignment horizontal="left"/>
    </xf>
    <xf numFmtId="0" fontId="18" fillId="0" borderId="17" xfId="0" applyFont="1" applyBorder="1" applyAlignment="1">
      <alignment/>
    </xf>
    <xf numFmtId="41" fontId="9" fillId="0" borderId="0" xfId="0" applyNumberFormat="1" applyFont="1" applyAlignment="1">
      <alignment/>
    </xf>
    <xf numFmtId="180" fontId="18" fillId="0" borderId="31" xfId="0" applyNumberFormat="1" applyFont="1" applyBorder="1" applyAlignment="1">
      <alignment/>
    </xf>
    <xf numFmtId="0" fontId="0" fillId="0" borderId="31" xfId="0" applyBorder="1" applyAlignment="1">
      <alignment/>
    </xf>
    <xf numFmtId="180" fontId="18" fillId="0" borderId="26" xfId="0" applyNumberFormat="1" applyFont="1" applyBorder="1" applyAlignment="1">
      <alignment/>
    </xf>
    <xf numFmtId="0" fontId="0" fillId="0" borderId="26" xfId="0" applyBorder="1" applyAlignment="1">
      <alignment/>
    </xf>
    <xf numFmtId="180" fontId="18" fillId="0" borderId="36" xfId="0" applyNumberFormat="1" applyFont="1" applyBorder="1" applyAlignment="1">
      <alignment/>
    </xf>
    <xf numFmtId="0" fontId="0" fillId="0" borderId="36" xfId="0" applyBorder="1" applyAlignment="1">
      <alignment/>
    </xf>
    <xf numFmtId="180" fontId="9" fillId="0" borderId="12" xfId="0" applyNumberFormat="1" applyFont="1" applyBorder="1" applyAlignment="1">
      <alignment/>
    </xf>
    <xf numFmtId="180" fontId="9" fillId="0" borderId="15" xfId="0" applyNumberFormat="1" applyFont="1" applyBorder="1" applyAlignment="1">
      <alignment/>
    </xf>
    <xf numFmtId="180" fontId="9" fillId="0" borderId="18" xfId="0" applyNumberFormat="1" applyFont="1" applyBorder="1" applyAlignment="1">
      <alignment/>
    </xf>
    <xf numFmtId="41" fontId="18" fillId="0" borderId="0" xfId="0" applyNumberFormat="1" applyFont="1" applyAlignment="1">
      <alignment/>
    </xf>
    <xf numFmtId="180" fontId="9" fillId="0" borderId="0" xfId="0" applyNumberFormat="1" applyFont="1" applyBorder="1" applyAlignment="1">
      <alignment/>
    </xf>
    <xf numFmtId="167" fontId="2" fillId="0" borderId="21" xfId="0" applyNumberFormat="1" applyFont="1" applyBorder="1" applyAlignment="1">
      <alignment/>
    </xf>
    <xf numFmtId="166" fontId="2" fillId="0" borderId="20" xfId="0" applyNumberFormat="1" applyFont="1" applyBorder="1" applyAlignment="1">
      <alignment/>
    </xf>
    <xf numFmtId="0" fontId="10" fillId="0" borderId="52" xfId="0" applyFont="1" applyBorder="1" applyAlignment="1">
      <alignment horizontal="left"/>
    </xf>
    <xf numFmtId="0" fontId="10" fillId="0" borderId="32" xfId="0" applyFont="1" applyBorder="1" applyAlignment="1">
      <alignment horizontal="left"/>
    </xf>
    <xf numFmtId="4" fontId="10" fillId="0" borderId="32" xfId="0" applyNumberFormat="1" applyFont="1" applyBorder="1" applyAlignment="1">
      <alignment horizontal="left"/>
    </xf>
    <xf numFmtId="0" fontId="10" fillId="0" borderId="33" xfId="0" applyFont="1" applyBorder="1" applyAlignment="1">
      <alignment horizontal="left"/>
    </xf>
    <xf numFmtId="0" fontId="0" fillId="0" borderId="0" xfId="0" applyBorder="1" applyAlignment="1">
      <alignment/>
    </xf>
    <xf numFmtId="3" fontId="0" fillId="0" borderId="0" xfId="0" applyNumberFormat="1" applyAlignment="1">
      <alignment/>
    </xf>
    <xf numFmtId="41" fontId="9" fillId="0" borderId="0" xfId="0" applyNumberFormat="1" applyFont="1" applyBorder="1" applyAlignment="1">
      <alignment/>
    </xf>
    <xf numFmtId="41" fontId="18" fillId="0" borderId="0" xfId="0" applyNumberFormat="1" applyFont="1" applyBorder="1" applyAlignment="1">
      <alignment/>
    </xf>
    <xf numFmtId="2" fontId="19" fillId="0" borderId="53" xfId="0" applyNumberFormat="1" applyFont="1" applyFill="1" applyBorder="1" applyAlignment="1">
      <alignment horizontal="center" vertical="center" wrapText="1"/>
    </xf>
    <xf numFmtId="2" fontId="19" fillId="0" borderId="53" xfId="0" applyNumberFormat="1" applyFont="1" applyFill="1" applyBorder="1" applyAlignment="1">
      <alignment horizontal="right" vertical="center" wrapText="1"/>
    </xf>
    <xf numFmtId="180" fontId="9" fillId="0" borderId="53" xfId="0" applyNumberFormat="1" applyFont="1" applyBorder="1" applyAlignment="1">
      <alignment/>
    </xf>
    <xf numFmtId="0" fontId="18" fillId="0" borderId="26" xfId="0" applyFont="1" applyFill="1" applyBorder="1" applyAlignment="1">
      <alignment horizontal="left"/>
    </xf>
    <xf numFmtId="183" fontId="19" fillId="0" borderId="0" xfId="0" applyNumberFormat="1" applyFont="1" applyAlignment="1">
      <alignment vertical="center"/>
    </xf>
    <xf numFmtId="182" fontId="20" fillId="0" borderId="31" xfId="0" applyNumberFormat="1" applyFont="1" applyBorder="1" applyAlignment="1">
      <alignment vertical="center"/>
    </xf>
    <xf numFmtId="182" fontId="20" fillId="0" borderId="26" xfId="0" applyNumberFormat="1" applyFont="1" applyBorder="1" applyAlignment="1">
      <alignment vertical="center"/>
    </xf>
    <xf numFmtId="182" fontId="20" fillId="0" borderId="36" xfId="0" applyNumberFormat="1" applyFont="1" applyBorder="1" applyAlignment="1">
      <alignment vertical="center"/>
    </xf>
    <xf numFmtId="41" fontId="17" fillId="0" borderId="0" xfId="0" applyNumberFormat="1" applyFont="1" applyAlignment="1">
      <alignment/>
    </xf>
    <xf numFmtId="3" fontId="2" fillId="0" borderId="54" xfId="0" applyNumberFormat="1" applyFont="1" applyBorder="1" applyAlignment="1">
      <alignment/>
    </xf>
    <xf numFmtId="0" fontId="1" fillId="0" borderId="28" xfId="0" applyFont="1" applyBorder="1" applyAlignment="1">
      <alignment/>
    </xf>
    <xf numFmtId="3" fontId="5" fillId="0" borderId="36" xfId="0" applyNumberFormat="1" applyFont="1" applyFill="1" applyBorder="1" applyAlignment="1">
      <alignment/>
    </xf>
    <xf numFmtId="3" fontId="5" fillId="0" borderId="36" xfId="0" applyNumberFormat="1" applyFont="1" applyFill="1" applyBorder="1" applyAlignment="1">
      <alignment/>
    </xf>
    <xf numFmtId="1" fontId="1" fillId="0" borderId="36" xfId="0" applyNumberFormat="1" applyFont="1" applyFill="1" applyBorder="1" applyAlignment="1">
      <alignment/>
    </xf>
    <xf numFmtId="1" fontId="1" fillId="0" borderId="30" xfId="0" applyNumberFormat="1" applyFont="1" applyFill="1" applyBorder="1" applyAlignment="1">
      <alignment/>
    </xf>
    <xf numFmtId="3" fontId="2" fillId="0" borderId="12" xfId="0" applyNumberFormat="1" applyFont="1" applyBorder="1" applyAlignment="1">
      <alignment horizontal="center"/>
    </xf>
    <xf numFmtId="3" fontId="6" fillId="0" borderId="10" xfId="0" applyNumberFormat="1" applyFont="1" applyFill="1" applyBorder="1" applyAlignment="1">
      <alignment horizontal="right"/>
    </xf>
    <xf numFmtId="168" fontId="6" fillId="0" borderId="10" xfId="0" applyNumberFormat="1" applyFont="1" applyFill="1" applyBorder="1" applyAlignment="1">
      <alignment/>
    </xf>
    <xf numFmtId="3" fontId="13" fillId="0" borderId="10" xfId="0" applyNumberFormat="1" applyFont="1" applyFill="1" applyBorder="1" applyAlignment="1">
      <alignment/>
    </xf>
    <xf numFmtId="0" fontId="6" fillId="0" borderId="10" xfId="0" applyFont="1" applyFill="1" applyBorder="1" applyAlignment="1">
      <alignment horizontal="right"/>
    </xf>
    <xf numFmtId="0" fontId="13" fillId="0" borderId="10" xfId="0" applyFont="1" applyFill="1" applyBorder="1" applyAlignment="1">
      <alignment/>
    </xf>
    <xf numFmtId="0" fontId="21" fillId="0" borderId="0" xfId="0" applyFont="1" applyAlignment="1">
      <alignment/>
    </xf>
    <xf numFmtId="3" fontId="69" fillId="0" borderId="0" xfId="0" applyNumberFormat="1" applyFont="1" applyFill="1" applyBorder="1" applyAlignment="1">
      <alignment/>
    </xf>
    <xf numFmtId="3" fontId="3" fillId="0" borderId="35" xfId="0" applyNumberFormat="1" applyFont="1" applyFill="1" applyBorder="1" applyAlignment="1">
      <alignment/>
    </xf>
    <xf numFmtId="0" fontId="18" fillId="0" borderId="0" xfId="50" applyFont="1" applyBorder="1" applyAlignment="1">
      <alignment vertical="center"/>
      <protection/>
    </xf>
    <xf numFmtId="172" fontId="0" fillId="0" borderId="0" xfId="0" applyNumberFormat="1" applyBorder="1" applyAlignment="1">
      <alignment/>
    </xf>
    <xf numFmtId="0" fontId="9" fillId="0" borderId="55" xfId="0" applyFont="1" applyBorder="1" applyAlignment="1">
      <alignment horizontal="right"/>
    </xf>
    <xf numFmtId="41" fontId="9" fillId="0" borderId="56" xfId="0" applyNumberFormat="1" applyFont="1" applyBorder="1" applyAlignment="1">
      <alignment/>
    </xf>
    <xf numFmtId="3" fontId="10" fillId="0" borderId="57" xfId="0" applyNumberFormat="1" applyFont="1" applyBorder="1" applyAlignment="1">
      <alignment horizontal="right" wrapText="1"/>
    </xf>
    <xf numFmtId="41" fontId="18" fillId="0" borderId="58" xfId="0" applyNumberFormat="1" applyFont="1" applyBorder="1" applyAlignment="1">
      <alignment/>
    </xf>
    <xf numFmtId="0" fontId="9" fillId="0" borderId="59" xfId="0" applyFont="1" applyBorder="1" applyAlignment="1">
      <alignment horizontal="right"/>
    </xf>
    <xf numFmtId="41" fontId="9" fillId="0" borderId="60" xfId="0" applyNumberFormat="1" applyFont="1" applyBorder="1" applyAlignment="1">
      <alignment/>
    </xf>
    <xf numFmtId="41" fontId="10" fillId="0" borderId="10" xfId="0" applyNumberFormat="1" applyFont="1" applyBorder="1" applyAlignment="1">
      <alignment horizontal="right"/>
    </xf>
    <xf numFmtId="189" fontId="10" fillId="0" borderId="0" xfId="0" applyNumberFormat="1" applyFont="1" applyAlignment="1">
      <alignment/>
    </xf>
    <xf numFmtId="41" fontId="70" fillId="0" borderId="10" xfId="0" applyNumberFormat="1" applyFont="1" applyBorder="1" applyAlignment="1">
      <alignment/>
    </xf>
    <xf numFmtId="41" fontId="9" fillId="0" borderId="10" xfId="0" applyNumberFormat="1" applyFont="1" applyBorder="1" applyAlignment="1">
      <alignment/>
    </xf>
    <xf numFmtId="41" fontId="9" fillId="34" borderId="10" xfId="0" applyNumberFormat="1" applyFont="1" applyFill="1" applyBorder="1" applyAlignment="1">
      <alignment/>
    </xf>
    <xf numFmtId="3" fontId="18" fillId="0" borderId="26" xfId="0" applyNumberFormat="1" applyFont="1" applyBorder="1" applyAlignment="1">
      <alignment horizontal="right" vertical="center"/>
    </xf>
    <xf numFmtId="3" fontId="18" fillId="0" borderId="26" xfId="0" applyNumberFormat="1" applyFont="1" applyBorder="1" applyAlignment="1">
      <alignment horizontal="right"/>
    </xf>
    <xf numFmtId="3" fontId="18" fillId="0" borderId="26" xfId="0" applyNumberFormat="1" applyFont="1" applyFill="1" applyBorder="1" applyAlignment="1">
      <alignment horizontal="right"/>
    </xf>
    <xf numFmtId="0" fontId="10" fillId="34" borderId="34" xfId="0" applyFont="1" applyFill="1" applyBorder="1" applyAlignment="1">
      <alignment/>
    </xf>
    <xf numFmtId="3" fontId="18" fillId="0" borderId="27" xfId="0" applyNumberFormat="1" applyFont="1" applyBorder="1" applyAlignment="1">
      <alignment horizontal="right" vertical="center"/>
    </xf>
    <xf numFmtId="3" fontId="18" fillId="0" borderId="27" xfId="0" applyNumberFormat="1" applyFont="1" applyBorder="1" applyAlignment="1">
      <alignment horizontal="right"/>
    </xf>
    <xf numFmtId="41" fontId="9" fillId="0" borderId="16" xfId="0" applyNumberFormat="1" applyFont="1" applyBorder="1" applyAlignment="1">
      <alignment/>
    </xf>
    <xf numFmtId="0" fontId="7" fillId="34" borderId="34" xfId="0" applyFont="1" applyFill="1" applyBorder="1" applyAlignment="1">
      <alignment horizontal="center" wrapText="1"/>
    </xf>
    <xf numFmtId="41" fontId="9" fillId="0" borderId="32" xfId="0" applyNumberFormat="1" applyFont="1" applyBorder="1" applyAlignment="1">
      <alignment/>
    </xf>
    <xf numFmtId="41" fontId="9" fillId="0" borderId="61" xfId="0" applyNumberFormat="1" applyFont="1" applyBorder="1" applyAlignment="1">
      <alignment/>
    </xf>
    <xf numFmtId="3" fontId="18" fillId="0" borderId="62" xfId="0" applyNumberFormat="1" applyFont="1" applyBorder="1" applyAlignment="1">
      <alignment horizontal="right"/>
    </xf>
    <xf numFmtId="3" fontId="18" fillId="0" borderId="30" xfId="0" applyNumberFormat="1" applyFont="1" applyBorder="1" applyAlignment="1">
      <alignment horizontal="right"/>
    </xf>
    <xf numFmtId="41" fontId="9" fillId="0" borderId="33" xfId="0" applyNumberFormat="1" applyFont="1" applyBorder="1" applyAlignment="1">
      <alignment/>
    </xf>
    <xf numFmtId="41" fontId="22" fillId="34" borderId="10" xfId="0" applyNumberFormat="1" applyFont="1" applyFill="1" applyBorder="1" applyAlignment="1">
      <alignment/>
    </xf>
    <xf numFmtId="3" fontId="18" fillId="0" borderId="62" xfId="0" applyNumberFormat="1" applyFont="1" applyBorder="1" applyAlignment="1">
      <alignment horizontal="right" vertical="center"/>
    </xf>
    <xf numFmtId="3" fontId="18" fillId="0" borderId="30" xfId="0" applyNumberFormat="1" applyFont="1" applyBorder="1" applyAlignment="1">
      <alignment horizontal="right" vertical="center"/>
    </xf>
    <xf numFmtId="41" fontId="9" fillId="0" borderId="63" xfId="0" applyNumberFormat="1" applyFont="1" applyBorder="1" applyAlignment="1">
      <alignment/>
    </xf>
    <xf numFmtId="3" fontId="18" fillId="0" borderId="64" xfId="0" applyNumberFormat="1" applyFont="1" applyBorder="1" applyAlignment="1">
      <alignment horizontal="right"/>
    </xf>
    <xf numFmtId="3" fontId="18" fillId="0" borderId="23" xfId="0" applyNumberFormat="1" applyFont="1" applyBorder="1" applyAlignment="1">
      <alignment horizontal="right"/>
    </xf>
    <xf numFmtId="41" fontId="9" fillId="0" borderId="52" xfId="0" applyNumberFormat="1" applyFont="1" applyBorder="1" applyAlignment="1">
      <alignment/>
    </xf>
    <xf numFmtId="3" fontId="18" fillId="0" borderId="64" xfId="0" applyNumberFormat="1" applyFont="1" applyBorder="1" applyAlignment="1">
      <alignment horizontal="right" vertical="center"/>
    </xf>
    <xf numFmtId="3" fontId="18" fillId="0" borderId="23" xfId="0" applyNumberFormat="1" applyFont="1" applyBorder="1" applyAlignment="1">
      <alignment horizontal="right" vertical="center"/>
    </xf>
    <xf numFmtId="43" fontId="17" fillId="0" borderId="0" xfId="0" applyNumberFormat="1" applyFont="1" applyAlignment="1">
      <alignment/>
    </xf>
    <xf numFmtId="0" fontId="71" fillId="0" borderId="0" xfId="0" applyFont="1" applyAlignment="1">
      <alignment/>
    </xf>
    <xf numFmtId="0" fontId="72" fillId="0" borderId="0" xfId="0" applyFont="1" applyAlignment="1">
      <alignment/>
    </xf>
    <xf numFmtId="3" fontId="72" fillId="0" borderId="0" xfId="0" applyNumberFormat="1" applyFont="1" applyAlignment="1">
      <alignment/>
    </xf>
    <xf numFmtId="0" fontId="18" fillId="0" borderId="10" xfId="0" applyFont="1" applyBorder="1" applyAlignment="1">
      <alignment/>
    </xf>
    <xf numFmtId="3" fontId="9" fillId="0" borderId="10" xfId="0" applyNumberFormat="1" applyFont="1" applyFill="1" applyBorder="1" applyAlignment="1">
      <alignment horizontal="right" wrapText="1"/>
    </xf>
    <xf numFmtId="3" fontId="9" fillId="0" borderId="10" xfId="0" applyNumberFormat="1" applyFont="1" applyFill="1" applyBorder="1" applyAlignment="1">
      <alignment horizontal="center" wrapText="1"/>
    </xf>
    <xf numFmtId="3" fontId="9" fillId="34" borderId="10" xfId="0" applyNumberFormat="1" applyFont="1" applyFill="1" applyBorder="1" applyAlignment="1">
      <alignment wrapText="1"/>
    </xf>
    <xf numFmtId="3" fontId="9" fillId="34" borderId="10" xfId="0" applyNumberFormat="1" applyFont="1" applyFill="1" applyBorder="1" applyAlignment="1">
      <alignment/>
    </xf>
    <xf numFmtId="3" fontId="18" fillId="0" borderId="31" xfId="0" applyNumberFormat="1" applyFont="1" applyBorder="1" applyAlignment="1">
      <alignment/>
    </xf>
    <xf numFmtId="3" fontId="18" fillId="0" borderId="12" xfId="0" applyNumberFormat="1" applyFont="1" applyBorder="1" applyAlignment="1">
      <alignment/>
    </xf>
    <xf numFmtId="3" fontId="18" fillId="0" borderId="26" xfId="0" applyNumberFormat="1" applyFont="1" applyBorder="1" applyAlignment="1">
      <alignment/>
    </xf>
    <xf numFmtId="3" fontId="18" fillId="0" borderId="15" xfId="0" applyNumberFormat="1" applyFont="1" applyBorder="1" applyAlignment="1">
      <alignment/>
    </xf>
    <xf numFmtId="3" fontId="18" fillId="0" borderId="36" xfId="0" applyNumberFormat="1" applyFont="1" applyBorder="1" applyAlignment="1">
      <alignment/>
    </xf>
    <xf numFmtId="3" fontId="18" fillId="0" borderId="18" xfId="0" applyNumberFormat="1" applyFont="1" applyBorder="1" applyAlignment="1">
      <alignment/>
    </xf>
    <xf numFmtId="3" fontId="18" fillId="0" borderId="31" xfId="0" applyNumberFormat="1" applyFont="1" applyFill="1" applyBorder="1" applyAlignment="1">
      <alignment/>
    </xf>
    <xf numFmtId="3" fontId="18" fillId="0" borderId="26" xfId="0" applyNumberFormat="1" applyFont="1" applyFill="1" applyBorder="1" applyAlignment="1">
      <alignment/>
    </xf>
    <xf numFmtId="3" fontId="18" fillId="0" borderId="15" xfId="0" applyNumberFormat="1" applyFont="1" applyBorder="1" applyAlignment="1">
      <alignment horizontal="right" wrapText="1"/>
    </xf>
    <xf numFmtId="3" fontId="18" fillId="0" borderId="15" xfId="0" applyNumberFormat="1" applyFont="1" applyFill="1" applyBorder="1" applyAlignment="1">
      <alignment/>
    </xf>
    <xf numFmtId="3" fontId="18" fillId="0" borderId="26" xfId="0" applyNumberFormat="1" applyFont="1" applyFill="1" applyBorder="1" applyAlignment="1">
      <alignment horizontal="right" wrapText="1"/>
    </xf>
    <xf numFmtId="3" fontId="18" fillId="0" borderId="26" xfId="0" applyNumberFormat="1" applyFont="1" applyBorder="1" applyAlignment="1">
      <alignment horizontal="right" wrapText="1"/>
    </xf>
    <xf numFmtId="3" fontId="18" fillId="0" borderId="36" xfId="0" applyNumberFormat="1" applyFont="1" applyFill="1" applyBorder="1" applyAlignment="1">
      <alignment/>
    </xf>
    <xf numFmtId="3" fontId="18" fillId="0" borderId="18" xfId="0" applyNumberFormat="1" applyFont="1" applyFill="1" applyBorder="1" applyAlignment="1">
      <alignment/>
    </xf>
    <xf numFmtId="0" fontId="73" fillId="0" borderId="0" xfId="0" applyFont="1" applyAlignment="1">
      <alignment/>
    </xf>
    <xf numFmtId="3" fontId="2" fillId="0" borderId="0" xfId="0" applyNumberFormat="1" applyFont="1" applyBorder="1" applyAlignment="1">
      <alignment horizontal="center"/>
    </xf>
    <xf numFmtId="0" fontId="2" fillId="0" borderId="0" xfId="0" applyFont="1" applyBorder="1" applyAlignment="1">
      <alignment horizontal="center" wrapText="1"/>
    </xf>
    <xf numFmtId="1" fontId="2" fillId="0" borderId="0" xfId="0" applyNumberFormat="1" applyFont="1" applyBorder="1" applyAlignment="1">
      <alignment/>
    </xf>
    <xf numFmtId="167" fontId="2" fillId="0" borderId="0" xfId="0" applyNumberFormat="1" applyFont="1" applyBorder="1" applyAlignment="1">
      <alignment/>
    </xf>
    <xf numFmtId="166" fontId="2" fillId="0" borderId="0" xfId="0" applyNumberFormat="1" applyFont="1" applyBorder="1" applyAlignment="1">
      <alignment/>
    </xf>
    <xf numFmtId="0" fontId="74" fillId="0" borderId="0" xfId="0" applyFont="1" applyBorder="1" applyAlignment="1">
      <alignment/>
    </xf>
    <xf numFmtId="0" fontId="2" fillId="0" borderId="40" xfId="0" applyFont="1" applyFill="1" applyBorder="1" applyAlignment="1">
      <alignment wrapText="1"/>
    </xf>
    <xf numFmtId="3" fontId="2" fillId="0" borderId="65" xfId="0" applyNumberFormat="1" applyFont="1" applyFill="1" applyBorder="1" applyAlignment="1">
      <alignment wrapText="1"/>
    </xf>
    <xf numFmtId="0" fontId="1" fillId="0" borderId="66" xfId="0" applyFont="1" applyFill="1" applyBorder="1" applyAlignment="1">
      <alignment/>
    </xf>
    <xf numFmtId="3" fontId="13" fillId="0" borderId="12" xfId="0" applyNumberFormat="1" applyFont="1" applyFill="1" applyBorder="1" applyAlignment="1">
      <alignment/>
    </xf>
    <xf numFmtId="3" fontId="13" fillId="0" borderId="15" xfId="0" applyNumberFormat="1" applyFont="1" applyFill="1" applyBorder="1" applyAlignment="1">
      <alignment/>
    </xf>
    <xf numFmtId="3" fontId="13" fillId="0" borderId="18" xfId="0" applyNumberFormat="1" applyFont="1" applyFill="1" applyBorder="1" applyAlignment="1">
      <alignment/>
    </xf>
    <xf numFmtId="3" fontId="6" fillId="0" borderId="18" xfId="0" applyNumberFormat="1" applyFont="1" applyFill="1" applyBorder="1" applyAlignment="1">
      <alignment/>
    </xf>
    <xf numFmtId="3" fontId="13" fillId="0" borderId="67" xfId="0" applyNumberFormat="1" applyFont="1" applyFill="1" applyBorder="1" applyAlignment="1">
      <alignment/>
    </xf>
    <xf numFmtId="3" fontId="67" fillId="0" borderId="0" xfId="0" applyNumberFormat="1" applyFont="1" applyFill="1" applyBorder="1" applyAlignment="1">
      <alignment/>
    </xf>
    <xf numFmtId="0" fontId="2" fillId="0" borderId="0" xfId="0" applyFont="1" applyBorder="1" applyAlignment="1">
      <alignment horizontal="center"/>
    </xf>
    <xf numFmtId="1" fontId="1" fillId="0" borderId="0" xfId="0" applyNumberFormat="1" applyFont="1" applyAlignment="1">
      <alignment/>
    </xf>
    <xf numFmtId="0" fontId="2" fillId="36" borderId="10" xfId="0" applyFont="1" applyFill="1" applyBorder="1" applyAlignment="1">
      <alignment horizontal="center" wrapText="1"/>
    </xf>
    <xf numFmtId="0" fontId="13" fillId="0" borderId="0" xfId="0" applyFont="1" applyBorder="1" applyAlignment="1">
      <alignment/>
    </xf>
    <xf numFmtId="3" fontId="6" fillId="0" borderId="0" xfId="0" applyNumberFormat="1" applyFont="1" applyFill="1" applyBorder="1" applyAlignment="1">
      <alignment/>
    </xf>
    <xf numFmtId="0" fontId="2" fillId="0" borderId="21" xfId="0" applyFont="1" applyBorder="1" applyAlignment="1">
      <alignment horizontal="center" wrapText="1"/>
    </xf>
    <xf numFmtId="1" fontId="1" fillId="0" borderId="11" xfId="0" applyNumberFormat="1" applyFont="1" applyBorder="1" applyAlignment="1">
      <alignment/>
    </xf>
    <xf numFmtId="1" fontId="1" fillId="0" borderId="14" xfId="0" applyNumberFormat="1" applyFont="1" applyBorder="1" applyAlignment="1">
      <alignment/>
    </xf>
    <xf numFmtId="0" fontId="1" fillId="0" borderId="26" xfId="0" applyFont="1" applyBorder="1" applyAlignment="1">
      <alignment/>
    </xf>
    <xf numFmtId="0" fontId="2" fillId="0" borderId="26" xfId="0" applyFont="1" applyBorder="1" applyAlignment="1">
      <alignment/>
    </xf>
    <xf numFmtId="1" fontId="1" fillId="0" borderId="29" xfId="0" applyNumberFormat="1" applyFont="1" applyBorder="1" applyAlignment="1">
      <alignment/>
    </xf>
    <xf numFmtId="0" fontId="1" fillId="0" borderId="30" xfId="0" applyFont="1" applyBorder="1" applyAlignment="1">
      <alignment/>
    </xf>
    <xf numFmtId="1" fontId="1" fillId="0" borderId="22" xfId="0" applyNumberFormat="1" applyFont="1" applyBorder="1" applyAlignment="1">
      <alignment/>
    </xf>
    <xf numFmtId="0" fontId="1" fillId="0" borderId="23" xfId="0" applyFont="1" applyBorder="1" applyAlignment="1">
      <alignment/>
    </xf>
    <xf numFmtId="0" fontId="2" fillId="0" borderId="10" xfId="0" applyFont="1" applyBorder="1" applyAlignment="1">
      <alignment/>
    </xf>
    <xf numFmtId="0" fontId="2" fillId="0" borderId="53" xfId="0" applyFont="1" applyBorder="1" applyAlignment="1">
      <alignment wrapText="1"/>
    </xf>
    <xf numFmtId="0" fontId="2" fillId="0" borderId="39" xfId="0" applyFont="1" applyBorder="1" applyAlignment="1">
      <alignment/>
    </xf>
    <xf numFmtId="3" fontId="2" fillId="0" borderId="39" xfId="0" applyNumberFormat="1" applyFont="1" applyBorder="1" applyAlignment="1">
      <alignment/>
    </xf>
    <xf numFmtId="0" fontId="69" fillId="0" borderId="26" xfId="0" applyFont="1" applyBorder="1" applyAlignment="1">
      <alignment horizontal="center"/>
    </xf>
    <xf numFmtId="3" fontId="75" fillId="37" borderId="0" xfId="0" applyNumberFormat="1" applyFont="1" applyFill="1" applyBorder="1" applyAlignment="1">
      <alignment/>
    </xf>
    <xf numFmtId="0" fontId="1" fillId="0" borderId="26" xfId="0" applyFont="1" applyBorder="1" applyAlignment="1">
      <alignment horizontal="center"/>
    </xf>
    <xf numFmtId="3" fontId="75" fillId="38" borderId="26" xfId="0" applyNumberFormat="1" applyFont="1" applyFill="1" applyBorder="1" applyAlignment="1">
      <alignment/>
    </xf>
    <xf numFmtId="0" fontId="22" fillId="37" borderId="26" xfId="0" applyFont="1" applyFill="1" applyBorder="1" applyAlignment="1">
      <alignment horizontal="center"/>
    </xf>
    <xf numFmtId="3" fontId="75" fillId="37" borderId="26" xfId="0" applyNumberFormat="1" applyFont="1" applyFill="1" applyBorder="1" applyAlignment="1">
      <alignment/>
    </xf>
    <xf numFmtId="3" fontId="13" fillId="0" borderId="13" xfId="0" applyNumberFormat="1" applyFont="1" applyFill="1" applyBorder="1" applyAlignment="1">
      <alignment/>
    </xf>
    <xf numFmtId="3" fontId="13" fillId="0" borderId="16" xfId="0" applyNumberFormat="1" applyFont="1" applyFill="1" applyBorder="1" applyAlignment="1">
      <alignment/>
    </xf>
    <xf numFmtId="3" fontId="13" fillId="0" borderId="19" xfId="0" applyNumberFormat="1" applyFont="1" applyFill="1" applyBorder="1" applyAlignment="1">
      <alignment/>
    </xf>
    <xf numFmtId="3" fontId="13" fillId="0" borderId="61" xfId="0" applyNumberFormat="1" applyFont="1" applyFill="1" applyBorder="1" applyAlignment="1">
      <alignment/>
    </xf>
    <xf numFmtId="3" fontId="13" fillId="0" borderId="63" xfId="0" applyNumberFormat="1" applyFont="1" applyFill="1" applyBorder="1" applyAlignment="1">
      <alignment/>
    </xf>
    <xf numFmtId="0" fontId="1" fillId="0" borderId="68" xfId="0" applyFont="1" applyBorder="1" applyAlignment="1">
      <alignment/>
    </xf>
    <xf numFmtId="3" fontId="1" fillId="0" borderId="52" xfId="0" applyNumberFormat="1" applyFont="1" applyFill="1" applyBorder="1" applyAlignment="1">
      <alignment/>
    </xf>
    <xf numFmtId="3" fontId="1" fillId="0" borderId="32" xfId="0" applyNumberFormat="1" applyFont="1" applyFill="1" applyBorder="1" applyAlignment="1">
      <alignment/>
    </xf>
    <xf numFmtId="3" fontId="1" fillId="0" borderId="33" xfId="0" applyNumberFormat="1" applyFont="1" applyFill="1" applyBorder="1" applyAlignment="1">
      <alignment/>
    </xf>
    <xf numFmtId="3" fontId="2" fillId="0" borderId="34" xfId="0" applyNumberFormat="1" applyFont="1" applyFill="1" applyBorder="1" applyAlignment="1">
      <alignment/>
    </xf>
    <xf numFmtId="0" fontId="2" fillId="39" borderId="10" xfId="0" applyFont="1" applyFill="1" applyBorder="1" applyAlignment="1">
      <alignment horizontal="center" wrapText="1"/>
    </xf>
    <xf numFmtId="0" fontId="2" fillId="39" borderId="10" xfId="0" applyFont="1" applyFill="1" applyBorder="1" applyAlignment="1">
      <alignment wrapText="1"/>
    </xf>
    <xf numFmtId="0" fontId="2" fillId="39" borderId="40" xfId="0" applyFont="1" applyFill="1" applyBorder="1" applyAlignment="1">
      <alignment wrapText="1"/>
    </xf>
    <xf numFmtId="3" fontId="2" fillId="39" borderId="39" xfId="0" applyNumberFormat="1" applyFont="1" applyFill="1" applyBorder="1" applyAlignment="1">
      <alignment/>
    </xf>
    <xf numFmtId="0" fontId="2" fillId="39" borderId="69" xfId="0" applyFont="1" applyFill="1" applyBorder="1" applyAlignment="1">
      <alignment/>
    </xf>
    <xf numFmtId="3" fontId="2" fillId="39" borderId="31" xfId="0" applyNumberFormat="1" applyFont="1" applyFill="1" applyBorder="1" applyAlignment="1">
      <alignment/>
    </xf>
    <xf numFmtId="3" fontId="2" fillId="39" borderId="26" xfId="0" applyNumberFormat="1" applyFont="1" applyFill="1" applyBorder="1" applyAlignment="1">
      <alignment/>
    </xf>
    <xf numFmtId="3" fontId="2" fillId="39" borderId="36" xfId="0" applyNumberFormat="1" applyFont="1" applyFill="1" applyBorder="1" applyAlignment="1">
      <alignment/>
    </xf>
    <xf numFmtId="3" fontId="6" fillId="39" borderId="10" xfId="0" applyNumberFormat="1" applyFont="1" applyFill="1" applyBorder="1" applyAlignment="1">
      <alignment/>
    </xf>
    <xf numFmtId="3" fontId="2" fillId="39" borderId="30" xfId="0" applyNumberFormat="1" applyFont="1" applyFill="1" applyBorder="1" applyAlignment="1">
      <alignment/>
    </xf>
    <xf numFmtId="3" fontId="2" fillId="39" borderId="10" xfId="0" applyNumberFormat="1" applyFont="1" applyFill="1" applyBorder="1" applyAlignment="1">
      <alignment/>
    </xf>
    <xf numFmtId="0" fontId="2" fillId="36" borderId="10" xfId="0" applyFont="1" applyFill="1" applyBorder="1" applyAlignment="1">
      <alignment wrapText="1"/>
    </xf>
    <xf numFmtId="3" fontId="2" fillId="36" borderId="40" xfId="0" applyNumberFormat="1" applyFont="1" applyFill="1" applyBorder="1" applyAlignment="1">
      <alignment wrapText="1"/>
    </xf>
    <xf numFmtId="3" fontId="2" fillId="36" borderId="39" xfId="0" applyNumberFormat="1" applyFont="1" applyFill="1" applyBorder="1" applyAlignment="1">
      <alignment/>
    </xf>
    <xf numFmtId="0" fontId="1" fillId="36" borderId="70" xfId="0" applyFont="1" applyFill="1" applyBorder="1" applyAlignment="1">
      <alignment/>
    </xf>
    <xf numFmtId="3" fontId="2" fillId="36" borderId="31" xfId="0" applyNumberFormat="1" applyFont="1" applyFill="1" applyBorder="1" applyAlignment="1">
      <alignment/>
    </xf>
    <xf numFmtId="3" fontId="2" fillId="36" borderId="26" xfId="0" applyNumberFormat="1" applyFont="1" applyFill="1" applyBorder="1" applyAlignment="1">
      <alignment/>
    </xf>
    <xf numFmtId="3" fontId="2" fillId="36" borderId="36" xfId="0" applyNumberFormat="1" applyFont="1" applyFill="1" applyBorder="1" applyAlignment="1">
      <alignment/>
    </xf>
    <xf numFmtId="3" fontId="6" fillId="36" borderId="10" xfId="0" applyNumberFormat="1" applyFont="1" applyFill="1" applyBorder="1" applyAlignment="1">
      <alignment/>
    </xf>
    <xf numFmtId="3" fontId="2" fillId="36" borderId="30" xfId="0" applyNumberFormat="1" applyFont="1" applyFill="1" applyBorder="1" applyAlignment="1">
      <alignment/>
    </xf>
    <xf numFmtId="3" fontId="2" fillId="36" borderId="10" xfId="0" applyNumberFormat="1" applyFont="1" applyFill="1" applyBorder="1" applyAlignment="1">
      <alignment/>
    </xf>
    <xf numFmtId="0" fontId="1" fillId="36" borderId="0" xfId="0" applyFont="1" applyFill="1" applyAlignment="1">
      <alignment/>
    </xf>
    <xf numFmtId="3" fontId="2" fillId="36" borderId="13" xfId="0" applyNumberFormat="1" applyFont="1" applyFill="1" applyBorder="1" applyAlignment="1">
      <alignment/>
    </xf>
    <xf numFmtId="3" fontId="2" fillId="36" borderId="16" xfId="0" applyNumberFormat="1" applyFont="1" applyFill="1" applyBorder="1" applyAlignment="1">
      <alignment/>
    </xf>
    <xf numFmtId="3" fontId="2" fillId="36" borderId="61" xfId="0" applyNumberFormat="1" applyFont="1" applyFill="1" applyBorder="1" applyAlignment="1">
      <alignment/>
    </xf>
    <xf numFmtId="3" fontId="2" fillId="36" borderId="63" xfId="0" applyNumberFormat="1" applyFont="1" applyFill="1" applyBorder="1" applyAlignment="1">
      <alignment/>
    </xf>
    <xf numFmtId="0" fontId="2" fillId="36" borderId="34" xfId="0" applyFont="1" applyFill="1" applyBorder="1" applyAlignment="1">
      <alignment wrapText="1"/>
    </xf>
    <xf numFmtId="0" fontId="2" fillId="36" borderId="28" xfId="0" applyFont="1" applyFill="1" applyBorder="1" applyAlignment="1">
      <alignment wrapText="1"/>
    </xf>
    <xf numFmtId="3" fontId="2" fillId="36" borderId="71" xfId="0" applyNumberFormat="1" applyFont="1" applyFill="1" applyBorder="1" applyAlignment="1">
      <alignment/>
    </xf>
    <xf numFmtId="0" fontId="2" fillId="0" borderId="72" xfId="0" applyFont="1" applyBorder="1" applyAlignment="1">
      <alignment wrapText="1"/>
    </xf>
    <xf numFmtId="0" fontId="2" fillId="0" borderId="72" xfId="0" applyFont="1" applyBorder="1" applyAlignment="1">
      <alignment/>
    </xf>
    <xf numFmtId="0" fontId="1" fillId="0" borderId="73" xfId="0" applyFont="1" applyBorder="1" applyAlignment="1">
      <alignment/>
    </xf>
    <xf numFmtId="1" fontId="1" fillId="0" borderId="13" xfId="0" applyNumberFormat="1" applyFont="1" applyBorder="1" applyAlignment="1">
      <alignment/>
    </xf>
    <xf numFmtId="1" fontId="1" fillId="0" borderId="16" xfId="0" applyNumberFormat="1" applyFont="1" applyBorder="1" applyAlignment="1">
      <alignment/>
    </xf>
    <xf numFmtId="1" fontId="1" fillId="0" borderId="19" xfId="0" applyNumberFormat="1" applyFont="1" applyBorder="1" applyAlignment="1">
      <alignment/>
    </xf>
    <xf numFmtId="1" fontId="1" fillId="0" borderId="61" xfId="0" applyNumberFormat="1" applyFont="1" applyBorder="1" applyAlignment="1">
      <alignment/>
    </xf>
    <xf numFmtId="1" fontId="1" fillId="0" borderId="63" xfId="0" applyNumberFormat="1" applyFont="1" applyBorder="1" applyAlignment="1">
      <alignment/>
    </xf>
    <xf numFmtId="0" fontId="6" fillId="37" borderId="10" xfId="0" applyFont="1" applyFill="1" applyBorder="1" applyAlignment="1">
      <alignment horizontal="center" wrapText="1"/>
    </xf>
    <xf numFmtId="3" fontId="2" fillId="0" borderId="72" xfId="0" applyNumberFormat="1" applyFont="1" applyBorder="1" applyAlignment="1">
      <alignment wrapText="1"/>
    </xf>
    <xf numFmtId="1" fontId="2" fillId="0" borderId="0" xfId="0" applyNumberFormat="1" applyFont="1" applyBorder="1" applyAlignment="1">
      <alignment horizontal="center"/>
    </xf>
    <xf numFmtId="0" fontId="0" fillId="0" borderId="0" xfId="0" applyBorder="1" applyAlignment="1">
      <alignment horizontal="center"/>
    </xf>
    <xf numFmtId="3" fontId="13" fillId="0" borderId="0" xfId="0" applyNumberFormat="1" applyFont="1" applyFill="1" applyBorder="1" applyAlignment="1">
      <alignment/>
    </xf>
    <xf numFmtId="0" fontId="23" fillId="0" borderId="0" xfId="0" applyFont="1" applyBorder="1" applyAlignment="1">
      <alignment/>
    </xf>
    <xf numFmtId="3" fontId="1" fillId="0" borderId="0" xfId="0" applyNumberFormat="1" applyFont="1" applyFill="1" applyBorder="1" applyAlignment="1">
      <alignment/>
    </xf>
    <xf numFmtId="0" fontId="0" fillId="0" borderId="0" xfId="0" applyBorder="1" applyAlignment="1">
      <alignment/>
    </xf>
    <xf numFmtId="3" fontId="1" fillId="0" borderId="34" xfId="0" applyNumberFormat="1" applyFont="1" applyFill="1" applyBorder="1" applyAlignment="1">
      <alignment horizontal="center"/>
    </xf>
    <xf numFmtId="3" fontId="1" fillId="0" borderId="74" xfId="0" applyNumberFormat="1" applyFont="1" applyFill="1" applyBorder="1" applyAlignment="1">
      <alignment horizontal="center"/>
    </xf>
    <xf numFmtId="3" fontId="1" fillId="0" borderId="21" xfId="0" applyNumberFormat="1" applyFont="1" applyFill="1" applyBorder="1" applyAlignment="1">
      <alignment horizontal="center"/>
    </xf>
    <xf numFmtId="0" fontId="4" fillId="0" borderId="10" xfId="0" applyFont="1" applyBorder="1" applyAlignment="1">
      <alignment horizontal="center" vertical="center" wrapText="1"/>
    </xf>
    <xf numFmtId="1" fontId="2" fillId="0" borderId="34" xfId="0" applyNumberFormat="1" applyFont="1"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1" fontId="2" fillId="0" borderId="74" xfId="0" applyNumberFormat="1" applyFont="1" applyBorder="1" applyAlignment="1">
      <alignment horizontal="center"/>
    </xf>
    <xf numFmtId="0" fontId="0" fillId="0" borderId="21" xfId="0" applyBorder="1" applyAlignment="1">
      <alignment horizontal="center"/>
    </xf>
    <xf numFmtId="0" fontId="14" fillId="0" borderId="0" xfId="0" applyFont="1" applyBorder="1" applyAlignment="1">
      <alignment wrapText="1"/>
    </xf>
    <xf numFmtId="0" fontId="0" fillId="0" borderId="0" xfId="0" applyAlignment="1">
      <alignment wrapText="1"/>
    </xf>
    <xf numFmtId="0" fontId="10" fillId="0" borderId="0" xfId="0" applyFont="1" applyBorder="1" applyAlignment="1">
      <alignment wrapText="1"/>
    </xf>
    <xf numFmtId="0" fontId="15" fillId="0" borderId="0" xfId="0" applyFont="1" applyAlignment="1">
      <alignment wrapText="1"/>
    </xf>
    <xf numFmtId="0" fontId="7" fillId="34" borderId="10" xfId="0" applyFont="1" applyFill="1" applyBorder="1" applyAlignment="1">
      <alignment horizontal="center"/>
    </xf>
    <xf numFmtId="0" fontId="9" fillId="34" borderId="10" xfId="0" applyFont="1" applyFill="1" applyBorder="1" applyAlignment="1">
      <alignment horizontal="center"/>
    </xf>
  </cellXfs>
  <cellStyles count="52">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Followed Hyperlink" xfId="43"/>
    <cellStyle name="Izvade" xfId="44"/>
    <cellStyle name="Comma" xfId="45"/>
    <cellStyle name="Comma [0]" xfId="46"/>
    <cellStyle name="Kopsumma" xfId="47"/>
    <cellStyle name="Labs" xfId="48"/>
    <cellStyle name="Neitrāls" xfId="49"/>
    <cellStyle name="Normal 2" xfId="50"/>
    <cellStyle name="Normal 2 2" xfId="51"/>
    <cellStyle name="Normal 3" xfId="52"/>
    <cellStyle name="Nosaukums" xfId="53"/>
    <cellStyle name="Paskaidrojošs teksts" xfId="54"/>
    <cellStyle name="Pārbaudes šūna" xfId="55"/>
    <cellStyle name="Piezīme" xfId="56"/>
    <cellStyle name="Percent" xfId="57"/>
    <cellStyle name="Saistīta šūna" xfId="58"/>
    <cellStyle name="Slikts" xfId="59"/>
    <cellStyle name="Currency" xfId="60"/>
    <cellStyle name="Currency [0]" xfId="61"/>
    <cellStyle name="Virsraksts 1" xfId="62"/>
    <cellStyle name="Virsraksts 2" xfId="63"/>
    <cellStyle name="Virsraksts 3" xfId="64"/>
    <cellStyle name="Virsraksts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576"/>
  <sheetViews>
    <sheetView tabSelected="1" zoomScalePageLayoutView="0" workbookViewId="0" topLeftCell="B1">
      <selection activeCell="AB29" sqref="AB29"/>
    </sheetView>
  </sheetViews>
  <sheetFormatPr defaultColWidth="9.140625" defaultRowHeight="12.75"/>
  <cols>
    <col min="1" max="1" width="25.7109375" style="1" hidden="1" customWidth="1"/>
    <col min="2" max="2" width="6.00390625" style="1" customWidth="1"/>
    <col min="3" max="3" width="19.57421875" style="1" customWidth="1"/>
    <col min="4" max="4" width="13.28125" style="1" customWidth="1"/>
    <col min="5" max="9" width="11.7109375" style="1" customWidth="1"/>
    <col min="10" max="10" width="13.421875" style="1" customWidth="1"/>
    <col min="11" max="15" width="11.7109375" style="1" customWidth="1"/>
    <col min="16" max="16" width="11.7109375" style="5" customWidth="1"/>
    <col min="17" max="17" width="11.8515625" style="1" customWidth="1"/>
    <col min="18" max="18" width="14.140625" style="5" customWidth="1"/>
    <col min="19" max="19" width="11.140625" style="1" customWidth="1"/>
    <col min="20" max="20" width="10.7109375" style="5" customWidth="1"/>
    <col min="21" max="21" width="12.140625" style="1" customWidth="1"/>
    <col min="22" max="23" width="12.7109375" style="1" customWidth="1"/>
    <col min="24" max="26" width="15.7109375" style="1" customWidth="1"/>
    <col min="27" max="30" width="12.7109375" style="1" customWidth="1"/>
    <col min="31" max="16384" width="9.140625" style="1" customWidth="1"/>
  </cols>
  <sheetData>
    <row r="1" spans="2:20" ht="18.75" customHeight="1">
      <c r="B1" s="260" t="s">
        <v>237</v>
      </c>
      <c r="N1" s="199"/>
      <c r="P1" s="1"/>
      <c r="R1" s="1"/>
      <c r="T1" s="1"/>
    </row>
    <row r="2" spans="11:20" ht="12">
      <c r="K2" s="284">
        <v>2014</v>
      </c>
      <c r="L2" s="284"/>
      <c r="M2" s="296" t="s">
        <v>236</v>
      </c>
      <c r="P2" s="1"/>
      <c r="R2" s="1"/>
      <c r="T2" s="1"/>
    </row>
    <row r="3" spans="4:20" ht="15.75">
      <c r="D3" s="187"/>
      <c r="K3" s="297">
        <f>K4*M3</f>
        <v>8494610.624568</v>
      </c>
      <c r="L3" s="298" t="s">
        <v>225</v>
      </c>
      <c r="M3" s="284">
        <v>0.702804</v>
      </c>
      <c r="N3" s="295"/>
      <c r="O3" s="4"/>
      <c r="P3" s="18"/>
      <c r="Q3" s="4"/>
      <c r="R3" s="1"/>
      <c r="T3" s="1"/>
    </row>
    <row r="4" spans="3:22" ht="41.25" customHeight="1">
      <c r="C4" s="188"/>
      <c r="D4" s="193" t="s">
        <v>212</v>
      </c>
      <c r="E4" s="2" t="s">
        <v>0</v>
      </c>
      <c r="F4" s="3"/>
      <c r="G4" s="4"/>
      <c r="K4" s="299">
        <v>12086742</v>
      </c>
      <c r="L4" s="298" t="s">
        <v>224</v>
      </c>
      <c r="M4" s="284"/>
      <c r="O4" s="4"/>
      <c r="P4" s="261"/>
      <c r="Q4" s="262"/>
      <c r="R4" s="3"/>
      <c r="S4" s="266"/>
      <c r="T4" s="279"/>
      <c r="U4" s="279"/>
      <c r="V4" s="279"/>
    </row>
    <row r="5" spans="1:22" ht="12" customHeight="1">
      <c r="A5" s="111" t="s">
        <v>1</v>
      </c>
      <c r="B5" s="13"/>
      <c r="C5" s="6" t="s">
        <v>1</v>
      </c>
      <c r="D5" s="7">
        <v>779086529.8271207</v>
      </c>
      <c r="E5" s="8"/>
      <c r="F5" s="9"/>
      <c r="G5" s="275"/>
      <c r="H5" s="4"/>
      <c r="I5" s="4"/>
      <c r="J5" s="4"/>
      <c r="K5" s="4"/>
      <c r="L5" s="276"/>
      <c r="M5" s="4"/>
      <c r="N5" s="13"/>
      <c r="O5" s="13"/>
      <c r="P5" s="18"/>
      <c r="Q5" s="4"/>
      <c r="R5" s="9"/>
      <c r="S5" s="280"/>
      <c r="T5" s="279"/>
      <c r="U5" s="279"/>
      <c r="V5" s="279"/>
    </row>
    <row r="6" spans="1:22" ht="12.75">
      <c r="A6" s="112" t="s">
        <v>2</v>
      </c>
      <c r="B6" s="19"/>
      <c r="C6" s="10" t="s">
        <v>2</v>
      </c>
      <c r="D6" s="11">
        <f>T155</f>
        <v>-8494611.000000045</v>
      </c>
      <c r="E6" s="12">
        <f>-D6/D8*100</f>
        <v>10.737446409500816</v>
      </c>
      <c r="F6" s="13"/>
      <c r="G6" s="353"/>
      <c r="H6" s="354"/>
      <c r="I6" s="354"/>
      <c r="J6" s="354"/>
      <c r="K6" s="354"/>
      <c r="L6" s="18"/>
      <c r="M6" s="4"/>
      <c r="N6" s="19"/>
      <c r="O6" s="19"/>
      <c r="P6" s="18"/>
      <c r="Q6" s="18"/>
      <c r="R6" s="13"/>
      <c r="S6" s="351"/>
      <c r="T6" s="352"/>
      <c r="U6" s="352"/>
      <c r="V6" s="352"/>
    </row>
    <row r="7" spans="1:22" ht="12.75" customHeight="1">
      <c r="A7" s="112" t="s">
        <v>3</v>
      </c>
      <c r="B7" s="19"/>
      <c r="C7" s="10" t="s">
        <v>3</v>
      </c>
      <c r="D7" s="11">
        <f>O155</f>
        <v>70617411.31923366</v>
      </c>
      <c r="E7" s="12">
        <f>D7/D8*100</f>
        <v>89.26255359049917</v>
      </c>
      <c r="F7" s="13"/>
      <c r="G7" s="353"/>
      <c r="H7" s="354"/>
      <c r="I7" s="354"/>
      <c r="J7" s="354"/>
      <c r="K7" s="354"/>
      <c r="L7" s="18"/>
      <c r="M7" s="4"/>
      <c r="N7" s="19"/>
      <c r="O7" s="19"/>
      <c r="P7" s="18"/>
      <c r="Q7" s="18"/>
      <c r="R7" s="13"/>
      <c r="S7" s="351"/>
      <c r="T7" s="352"/>
      <c r="U7" s="352"/>
      <c r="V7" s="352"/>
    </row>
    <row r="8" spans="1:24" ht="12" customHeight="1">
      <c r="A8" s="113" t="s">
        <v>4</v>
      </c>
      <c r="B8" s="19"/>
      <c r="C8" s="15" t="s">
        <v>4</v>
      </c>
      <c r="D8" s="16">
        <f>-S32</f>
        <v>79112022.31923372</v>
      </c>
      <c r="E8" s="17">
        <f>SUM(E6:E7)</f>
        <v>99.99999999999999</v>
      </c>
      <c r="F8" s="13"/>
      <c r="G8" s="18"/>
      <c r="H8" s="4"/>
      <c r="I8" s="4"/>
      <c r="J8" s="4"/>
      <c r="K8" s="4"/>
      <c r="L8" s="4"/>
      <c r="M8" s="4"/>
      <c r="N8" s="19"/>
      <c r="O8" s="19"/>
      <c r="P8" s="18"/>
      <c r="Q8" s="18"/>
      <c r="R8" s="13"/>
      <c r="S8" s="18"/>
      <c r="T8" s="4"/>
      <c r="U8" s="4"/>
      <c r="V8" s="4"/>
      <c r="W8" s="4"/>
      <c r="X8" s="4"/>
    </row>
    <row r="9" spans="1:24" ht="12" customHeight="1">
      <c r="A9" s="19"/>
      <c r="B9" s="19"/>
      <c r="C9" s="19"/>
      <c r="D9" s="18"/>
      <c r="E9" s="18"/>
      <c r="F9" s="13"/>
      <c r="G9" s="4"/>
      <c r="N9" s="19"/>
      <c r="O9" s="19"/>
      <c r="P9" s="18"/>
      <c r="Q9" s="18"/>
      <c r="R9" s="13"/>
      <c r="S9" s="4"/>
      <c r="T9" s="4"/>
      <c r="U9" s="4"/>
      <c r="V9" s="4"/>
      <c r="W9" s="4"/>
      <c r="X9" s="4"/>
    </row>
    <row r="10" spans="1:20" ht="12" customHeight="1">
      <c r="A10" s="19"/>
      <c r="B10" s="19"/>
      <c r="C10" s="19"/>
      <c r="D10" s="18"/>
      <c r="E10" s="18"/>
      <c r="F10" s="13"/>
      <c r="N10" s="19"/>
      <c r="O10" s="19"/>
      <c r="P10" s="18"/>
      <c r="Q10" s="18"/>
      <c r="R10" s="13"/>
      <c r="T10" s="1"/>
    </row>
    <row r="11" spans="1:20" ht="12" customHeight="1">
      <c r="A11" s="19"/>
      <c r="C11" s="19" t="s">
        <v>5</v>
      </c>
      <c r="D11" s="19">
        <v>0.47</v>
      </c>
      <c r="E11" s="18">
        <f>D5*D11</f>
        <v>366170669.0187467</v>
      </c>
      <c r="F11" s="13"/>
      <c r="O11" s="19"/>
      <c r="P11" s="19"/>
      <c r="Q11" s="18"/>
      <c r="R11" s="13"/>
      <c r="T11" s="1"/>
    </row>
    <row r="12" spans="1:20" ht="12">
      <c r="A12" s="19"/>
      <c r="C12" s="19" t="s">
        <v>6</v>
      </c>
      <c r="D12" s="19">
        <v>0.53</v>
      </c>
      <c r="E12" s="18">
        <f>D5*D12</f>
        <v>412915860.808374</v>
      </c>
      <c r="F12" s="13"/>
      <c r="O12" s="19"/>
      <c r="P12" s="19"/>
      <c r="Q12" s="18"/>
      <c r="R12" s="13"/>
      <c r="T12" s="1"/>
    </row>
    <row r="13" spans="4:20" ht="12">
      <c r="D13" s="20">
        <f>D11+D12</f>
        <v>1</v>
      </c>
      <c r="E13" s="21">
        <f>E12+E11</f>
        <v>779086529.8271207</v>
      </c>
      <c r="O13" s="4"/>
      <c r="P13" s="20"/>
      <c r="Q13" s="21"/>
      <c r="R13" s="1"/>
      <c r="T13" s="1"/>
    </row>
    <row r="14" spans="16:20" ht="12">
      <c r="P14" s="1"/>
      <c r="R14" s="1"/>
      <c r="T14" s="1"/>
    </row>
    <row r="15" spans="1:22" ht="12.75">
      <c r="A15" s="22"/>
      <c r="C15" s="22"/>
      <c r="D15" s="359" t="s">
        <v>7</v>
      </c>
      <c r="E15" s="360"/>
      <c r="F15" s="360"/>
      <c r="G15" s="361"/>
      <c r="H15" s="362" t="s">
        <v>8</v>
      </c>
      <c r="I15" s="360"/>
      <c r="J15" s="360"/>
      <c r="K15" s="363"/>
      <c r="L15" s="23"/>
      <c r="M15" s="23"/>
      <c r="O15" s="4"/>
      <c r="P15" s="349"/>
      <c r="Q15" s="350"/>
      <c r="R15" s="350"/>
      <c r="S15" s="350"/>
      <c r="T15" s="349"/>
      <c r="U15" s="350"/>
      <c r="V15" s="350"/>
    </row>
    <row r="16" spans="1:25" ht="12">
      <c r="A16" s="22"/>
      <c r="C16" s="22"/>
      <c r="D16" s="24"/>
      <c r="E16" s="25" t="s">
        <v>9</v>
      </c>
      <c r="F16" s="25" t="s">
        <v>10</v>
      </c>
      <c r="G16" s="26"/>
      <c r="H16" s="27"/>
      <c r="I16" s="25" t="s">
        <v>9</v>
      </c>
      <c r="J16" s="25" t="s">
        <v>10</v>
      </c>
      <c r="K16" s="25"/>
      <c r="L16" s="23"/>
      <c r="M16" s="23"/>
      <c r="O16" s="4"/>
      <c r="P16" s="263"/>
      <c r="Q16" s="18"/>
      <c r="R16" s="18"/>
      <c r="S16" s="18"/>
      <c r="T16" s="263"/>
      <c r="U16" s="18"/>
      <c r="V16" s="18"/>
      <c r="W16" s="284"/>
      <c r="X16" s="294" t="s">
        <v>232</v>
      </c>
      <c r="Y16" s="294">
        <v>0.702804</v>
      </c>
    </row>
    <row r="17" spans="1:25" ht="12">
      <c r="A17" s="22"/>
      <c r="C17" s="22"/>
      <c r="D17" s="24"/>
      <c r="E17" s="25"/>
      <c r="F17" s="25" t="s">
        <v>11</v>
      </c>
      <c r="G17" s="26" t="s">
        <v>12</v>
      </c>
      <c r="H17" s="27"/>
      <c r="I17" s="25"/>
      <c r="J17" s="25" t="s">
        <v>11</v>
      </c>
      <c r="K17" s="25" t="s">
        <v>12</v>
      </c>
      <c r="L17" s="23"/>
      <c r="M17" s="23"/>
      <c r="O17" s="4"/>
      <c r="P17" s="263"/>
      <c r="Q17" s="18"/>
      <c r="R17" s="18"/>
      <c r="S17" s="18"/>
      <c r="T17" s="263"/>
      <c r="U17" s="18"/>
      <c r="V17" s="18"/>
      <c r="W17" s="284"/>
      <c r="X17" s="294" t="s">
        <v>233</v>
      </c>
      <c r="Y17" s="294" t="s">
        <v>225</v>
      </c>
    </row>
    <row r="18" spans="1:25" ht="12">
      <c r="A18" s="28" t="s">
        <v>13</v>
      </c>
      <c r="C18" s="96" t="s">
        <v>14</v>
      </c>
      <c r="D18" s="97">
        <f>E43</f>
        <v>1125295</v>
      </c>
      <c r="E18" s="98">
        <v>0.47542264</v>
      </c>
      <c r="F18" s="97">
        <f>G18/D18</f>
        <v>154.70239017809442</v>
      </c>
      <c r="G18" s="99">
        <f>E18*$E$11</f>
        <v>174085826.15545875</v>
      </c>
      <c r="H18" s="100">
        <f>E154</f>
        <v>1075901</v>
      </c>
      <c r="I18" s="98">
        <v>0.47542264</v>
      </c>
      <c r="J18" s="97">
        <f>K18/H18</f>
        <v>182.46060617416444</v>
      </c>
      <c r="K18" s="101">
        <f>I18*$E$12</f>
        <v>196309548.6433897</v>
      </c>
      <c r="L18" s="33"/>
      <c r="M18" s="33"/>
      <c r="O18" s="4"/>
      <c r="P18" s="33"/>
      <c r="Q18" s="14"/>
      <c r="R18" s="33"/>
      <c r="S18" s="33"/>
      <c r="T18" s="33"/>
      <c r="U18" s="14"/>
      <c r="V18" s="33"/>
      <c r="W18" s="284" t="s">
        <v>234</v>
      </c>
      <c r="X18" s="35">
        <v>7721992</v>
      </c>
      <c r="Y18" s="35">
        <f>ROUND((X18*Y16),0)</f>
        <v>5427047</v>
      </c>
    </row>
    <row r="19" spans="1:28" ht="12">
      <c r="A19" s="34" t="s">
        <v>15</v>
      </c>
      <c r="C19" s="34" t="s">
        <v>16</v>
      </c>
      <c r="D19" s="35">
        <f>F43</f>
        <v>67296</v>
      </c>
      <c r="E19" s="14">
        <v>0.13895868</v>
      </c>
      <c r="F19" s="29">
        <f>G19/D19</f>
        <v>756.101296088355</v>
      </c>
      <c r="G19" s="30">
        <f>E19*$E$11</f>
        <v>50882592.82156193</v>
      </c>
      <c r="H19" s="36">
        <f>F154</f>
        <v>60472</v>
      </c>
      <c r="I19" s="14">
        <v>0.13895868</v>
      </c>
      <c r="J19" s="29">
        <f>K19/H19</f>
        <v>948.8398427205217</v>
      </c>
      <c r="K19" s="31">
        <f>I19*$E$12</f>
        <v>57378242.968995385</v>
      </c>
      <c r="L19" s="33"/>
      <c r="M19" s="33"/>
      <c r="O19" s="4"/>
      <c r="P19" s="33"/>
      <c r="Q19" s="14"/>
      <c r="R19" s="33"/>
      <c r="S19" s="33"/>
      <c r="T19" s="33"/>
      <c r="U19" s="14"/>
      <c r="V19" s="33"/>
      <c r="W19" s="284" t="s">
        <v>235</v>
      </c>
      <c r="X19" s="35">
        <v>8940889</v>
      </c>
      <c r="Y19" s="35">
        <f>ROUND((X19*Y16),0)</f>
        <v>6283693</v>
      </c>
      <c r="AA19" s="33"/>
      <c r="AB19" s="4"/>
    </row>
    <row r="20" spans="1:28" ht="12">
      <c r="A20" s="34" t="s">
        <v>17</v>
      </c>
      <c r="C20" s="34" t="s">
        <v>18</v>
      </c>
      <c r="D20" s="35">
        <f>G43</f>
        <v>112225</v>
      </c>
      <c r="E20" s="14">
        <v>0.25686492</v>
      </c>
      <c r="F20" s="29">
        <f>G20/D20</f>
        <v>838.105587915766</v>
      </c>
      <c r="G20" s="30">
        <f>E20*$E$11</f>
        <v>94056399.60384685</v>
      </c>
      <c r="H20" s="36">
        <f>G154</f>
        <v>124071</v>
      </c>
      <c r="I20" s="14">
        <v>0.25686492</v>
      </c>
      <c r="J20" s="29">
        <f>K20/H20</f>
        <v>854.8621317896537</v>
      </c>
      <c r="K20" s="31">
        <f>I20*$E$12</f>
        <v>106063599.55327412</v>
      </c>
      <c r="L20" s="33"/>
      <c r="M20" s="33"/>
      <c r="O20" s="4"/>
      <c r="P20" s="33"/>
      <c r="Q20" s="14"/>
      <c r="R20" s="33"/>
      <c r="S20" s="33"/>
      <c r="T20" s="33"/>
      <c r="U20" s="14"/>
      <c r="V20" s="33"/>
      <c r="AA20" s="33"/>
      <c r="AB20" s="4"/>
    </row>
    <row r="21" spans="1:28" ht="12">
      <c r="A21" s="34" t="s">
        <v>19</v>
      </c>
      <c r="C21" s="37" t="s">
        <v>20</v>
      </c>
      <c r="D21" s="102">
        <f>H43</f>
        <v>247023</v>
      </c>
      <c r="E21" s="103">
        <v>0.12875376</v>
      </c>
      <c r="F21" s="104">
        <f>G21/D21</f>
        <v>190.85611638543432</v>
      </c>
      <c r="G21" s="105">
        <f>E21*$E$11</f>
        <v>47145850.437879145</v>
      </c>
      <c r="H21" s="106">
        <f>H154</f>
        <v>218107</v>
      </c>
      <c r="I21" s="103">
        <v>0.12875376</v>
      </c>
      <c r="J21" s="104">
        <f>K21/H21</f>
        <v>243.75407319670984</v>
      </c>
      <c r="K21" s="107">
        <f>I21*$E$12</f>
        <v>53164469.64271479</v>
      </c>
      <c r="L21" s="33"/>
      <c r="M21" s="33"/>
      <c r="O21" s="4"/>
      <c r="P21" s="33"/>
      <c r="Q21" s="14"/>
      <c r="R21" s="33"/>
      <c r="S21" s="33"/>
      <c r="T21" s="33"/>
      <c r="U21" s="14"/>
      <c r="V21" s="33"/>
      <c r="AA21" s="4"/>
      <c r="AB21" s="4"/>
    </row>
    <row r="22" spans="1:26" ht="12">
      <c r="A22" s="37"/>
      <c r="B22" s="108"/>
      <c r="C22" s="109"/>
      <c r="D22" s="110">
        <f>SUM(E18:E21)</f>
        <v>1</v>
      </c>
      <c r="E22" s="25">
        <f>F22/D18</f>
        <v>325.3997120921595</v>
      </c>
      <c r="F22" s="25">
        <f>SUM(G18:G21)</f>
        <v>366170669.0187467</v>
      </c>
      <c r="G22" s="169"/>
      <c r="H22" s="168">
        <f>SUM(I18:I21)</f>
        <v>1</v>
      </c>
      <c r="I22" s="25">
        <f>J22/H18</f>
        <v>383.78611118343974</v>
      </c>
      <c r="J22" s="25">
        <f>SUM(K18:K21)</f>
        <v>412915860.808374</v>
      </c>
      <c r="K22" s="32"/>
      <c r="L22" s="33"/>
      <c r="M22" s="33"/>
      <c r="N22" s="4"/>
      <c r="O22" s="38"/>
      <c r="P22" s="264"/>
      <c r="Q22" s="18"/>
      <c r="R22" s="18"/>
      <c r="S22" s="265"/>
      <c r="T22" s="264"/>
      <c r="U22" s="18"/>
      <c r="V22" s="18"/>
      <c r="Z22" s="32"/>
    </row>
    <row r="23" spans="1:13" ht="12">
      <c r="A23" s="4"/>
      <c r="B23" s="4"/>
      <c r="C23" s="38"/>
      <c r="D23" s="39"/>
      <c r="E23" s="40"/>
      <c r="F23" s="41"/>
      <c r="G23" s="4"/>
      <c r="H23" s="38"/>
      <c r="I23" s="42"/>
      <c r="J23" s="4"/>
      <c r="L23" s="33"/>
      <c r="M23" s="33"/>
    </row>
    <row r="24" spans="1:13" ht="30" customHeight="1" hidden="1">
      <c r="A24" s="4"/>
      <c r="B24" s="364" t="s">
        <v>176</v>
      </c>
      <c r="C24" s="365"/>
      <c r="D24" s="365"/>
      <c r="E24" s="365"/>
      <c r="F24" s="365"/>
      <c r="G24" s="365"/>
      <c r="H24" s="365"/>
      <c r="I24" s="365"/>
      <c r="J24" s="365"/>
      <c r="K24" s="365"/>
      <c r="L24" s="33"/>
      <c r="M24" s="33"/>
    </row>
    <row r="25" spans="1:13" ht="31.5" customHeight="1" hidden="1">
      <c r="A25" s="4"/>
      <c r="B25" s="366" t="s">
        <v>177</v>
      </c>
      <c r="C25" s="367"/>
      <c r="D25" s="367"/>
      <c r="E25" s="367"/>
      <c r="F25" s="367"/>
      <c r="G25" s="367"/>
      <c r="H25" s="367"/>
      <c r="I25" s="367"/>
      <c r="J25" s="367"/>
      <c r="K25" s="367"/>
      <c r="L25" s="33"/>
      <c r="M25" s="33"/>
    </row>
    <row r="26" spans="1:13" ht="60.75" customHeight="1" hidden="1">
      <c r="A26" s="4"/>
      <c r="B26" s="366" t="s">
        <v>175</v>
      </c>
      <c r="C26" s="367"/>
      <c r="D26" s="367"/>
      <c r="E26" s="367"/>
      <c r="F26" s="367"/>
      <c r="G26" s="367"/>
      <c r="H26" s="367"/>
      <c r="I26" s="367"/>
      <c r="J26" s="367"/>
      <c r="K26" s="367"/>
      <c r="L26" s="33"/>
      <c r="M26" s="33"/>
    </row>
    <row r="27" spans="1:13" ht="15" customHeight="1">
      <c r="A27" s="4"/>
      <c r="B27" s="69"/>
      <c r="C27" s="38"/>
      <c r="D27" s="39"/>
      <c r="E27" s="40"/>
      <c r="F27" s="18"/>
      <c r="G27" s="4"/>
      <c r="H27" s="38"/>
      <c r="I27" s="42"/>
      <c r="J27" s="4"/>
      <c r="L27" s="33"/>
      <c r="M27" s="33"/>
    </row>
    <row r="28" spans="4:24" ht="12">
      <c r="D28" s="200"/>
      <c r="E28" s="355" t="s">
        <v>218</v>
      </c>
      <c r="F28" s="356"/>
      <c r="G28" s="356"/>
      <c r="H28" s="357"/>
      <c r="I28" s="200"/>
      <c r="J28" s="200"/>
      <c r="K28" s="200"/>
      <c r="L28" s="200"/>
      <c r="M28" s="200"/>
      <c r="N28" s="200"/>
      <c r="O28" s="200"/>
      <c r="P28" s="200"/>
      <c r="Q28" s="200"/>
      <c r="R28" s="200"/>
      <c r="S28" s="200"/>
      <c r="T28" s="200"/>
      <c r="U28" s="200" t="s">
        <v>220</v>
      </c>
      <c r="V28" s="200">
        <f>MIN(V44:V153)</f>
        <v>340.1013467304043</v>
      </c>
      <c r="X28" s="277">
        <v>336.43228102561795</v>
      </c>
    </row>
    <row r="29" spans="1:28" s="48" customFormat="1" ht="72" customHeight="1">
      <c r="A29" s="43" t="s">
        <v>21</v>
      </c>
      <c r="B29" s="43"/>
      <c r="C29" s="43"/>
      <c r="D29" s="43" t="s">
        <v>214</v>
      </c>
      <c r="E29" s="44" t="s">
        <v>14</v>
      </c>
      <c r="F29" s="44" t="s">
        <v>22</v>
      </c>
      <c r="G29" s="45" t="s">
        <v>23</v>
      </c>
      <c r="H29" s="46" t="s">
        <v>24</v>
      </c>
      <c r="I29" s="46" t="s">
        <v>215</v>
      </c>
      <c r="J29" s="46" t="s">
        <v>25</v>
      </c>
      <c r="K29" s="46" t="s">
        <v>216</v>
      </c>
      <c r="L29" s="46" t="s">
        <v>213</v>
      </c>
      <c r="M29" s="358" t="s">
        <v>217</v>
      </c>
      <c r="N29" s="44" t="s">
        <v>26</v>
      </c>
      <c r="O29" s="44" t="s">
        <v>27</v>
      </c>
      <c r="P29" s="47" t="s">
        <v>28</v>
      </c>
      <c r="Q29" s="44" t="s">
        <v>29</v>
      </c>
      <c r="R29" s="47" t="s">
        <v>30</v>
      </c>
      <c r="S29" s="44" t="s">
        <v>31</v>
      </c>
      <c r="T29" s="310" t="s">
        <v>32</v>
      </c>
      <c r="U29" s="278" t="s">
        <v>227</v>
      </c>
      <c r="V29" s="347" t="s">
        <v>228</v>
      </c>
      <c r="W29" s="51" t="s">
        <v>226</v>
      </c>
      <c r="X29" s="281" t="s">
        <v>229</v>
      </c>
      <c r="Y29" s="2" t="s">
        <v>230</v>
      </c>
      <c r="Z29" s="278" t="s">
        <v>231</v>
      </c>
      <c r="AA29" s="347" t="s">
        <v>228</v>
      </c>
      <c r="AB29" s="2" t="s">
        <v>238</v>
      </c>
    </row>
    <row r="30" spans="1:28" s="48" customFormat="1" ht="13.5" customHeight="1">
      <c r="A30" s="49"/>
      <c r="B30" s="49"/>
      <c r="C30" s="49"/>
      <c r="D30" s="137"/>
      <c r="E30" s="137"/>
      <c r="F30" s="137"/>
      <c r="G30" s="137"/>
      <c r="H30" s="137"/>
      <c r="I30" s="50"/>
      <c r="J30" s="50"/>
      <c r="K30" s="50"/>
      <c r="L30" s="50"/>
      <c r="M30" s="358"/>
      <c r="N30" s="51"/>
      <c r="O30" s="51">
        <v>45</v>
      </c>
      <c r="P30" s="52"/>
      <c r="Q30" s="51"/>
      <c r="R30" s="52">
        <v>95</v>
      </c>
      <c r="S30" s="51"/>
      <c r="T30" s="311"/>
      <c r="U30" s="321"/>
      <c r="V30" s="51"/>
      <c r="W30" s="51"/>
      <c r="X30" s="51"/>
      <c r="Y30" s="51"/>
      <c r="Z30" s="336"/>
      <c r="AA30" s="291"/>
      <c r="AB30" s="291"/>
    </row>
    <row r="31" spans="1:28" s="48" customFormat="1" ht="13.5" customHeight="1" thickBot="1">
      <c r="A31" s="53"/>
      <c r="B31" s="70"/>
      <c r="C31" s="70"/>
      <c r="D31" s="201"/>
      <c r="E31" s="201"/>
      <c r="F31" s="201"/>
      <c r="G31" s="201"/>
      <c r="H31" s="201"/>
      <c r="I31" s="71"/>
      <c r="J31" s="71"/>
      <c r="K31" s="71"/>
      <c r="L31" s="71"/>
      <c r="M31" s="71">
        <v>10</v>
      </c>
      <c r="N31" s="54"/>
      <c r="O31" s="54"/>
      <c r="P31" s="54"/>
      <c r="Q31" s="54"/>
      <c r="R31" s="267"/>
      <c r="S31" s="267"/>
      <c r="T31" s="312"/>
      <c r="U31" s="322"/>
      <c r="V31" s="268"/>
      <c r="W31" s="291"/>
      <c r="X31" s="291"/>
      <c r="Y31" s="291"/>
      <c r="Z31" s="337"/>
      <c r="AA31" s="339"/>
      <c r="AB31" s="348"/>
    </row>
    <row r="32" spans="1:28" s="57" customFormat="1" ht="12.75" thickBot="1">
      <c r="A32" s="83" t="s">
        <v>33</v>
      </c>
      <c r="B32" s="93"/>
      <c r="C32" s="94" t="s">
        <v>174</v>
      </c>
      <c r="D32" s="94">
        <f>D155</f>
        <v>872468583.4000002</v>
      </c>
      <c r="E32" s="94">
        <f>E155</f>
        <v>2201196</v>
      </c>
      <c r="F32" s="94">
        <f>F155</f>
        <v>127768</v>
      </c>
      <c r="G32" s="94">
        <f>G155</f>
        <v>236296</v>
      </c>
      <c r="H32" s="94">
        <f>H155</f>
        <v>465130</v>
      </c>
      <c r="I32" s="94"/>
      <c r="J32" s="94"/>
      <c r="K32" s="94">
        <f>K155</f>
        <v>779086529.8271205</v>
      </c>
      <c r="L32" s="94"/>
      <c r="M32" s="94"/>
      <c r="N32" s="94">
        <f>N149</f>
        <v>-726355.0157081811</v>
      </c>
      <c r="O32" s="94">
        <f>O155</f>
        <v>70617411.31923366</v>
      </c>
      <c r="P32" s="94"/>
      <c r="Q32" s="94">
        <f>Q155</f>
        <v>801851172.0807664</v>
      </c>
      <c r="R32" s="94">
        <f>R155</f>
        <v>740132203.3357644</v>
      </c>
      <c r="S32" s="94">
        <f>S155</f>
        <v>-79112022.31923372</v>
      </c>
      <c r="T32" s="313">
        <f>T155</f>
        <v>-8494611.000000045</v>
      </c>
      <c r="U32" s="323">
        <f>U155</f>
        <v>880963194.4000001</v>
      </c>
      <c r="V32" s="95"/>
      <c r="W32" s="292"/>
      <c r="X32" s="293">
        <f>X155</f>
        <v>5427046.999999994</v>
      </c>
      <c r="Y32" s="293">
        <f>Y155</f>
        <v>6283692.680940137</v>
      </c>
      <c r="Z32" s="338">
        <f>Z155</f>
        <v>892673934.0809401</v>
      </c>
      <c r="AA32" s="340"/>
      <c r="AB32" s="340"/>
    </row>
    <row r="33" spans="1:28" ht="12">
      <c r="A33" s="29"/>
      <c r="B33" s="72"/>
      <c r="C33" s="72"/>
      <c r="D33" s="85"/>
      <c r="E33" s="85"/>
      <c r="F33" s="85"/>
      <c r="G33" s="85"/>
      <c r="H33" s="85"/>
      <c r="I33" s="85"/>
      <c r="J33" s="86"/>
      <c r="K33" s="86"/>
      <c r="L33" s="86"/>
      <c r="M33" s="86"/>
      <c r="N33" s="86"/>
      <c r="O33" s="86"/>
      <c r="P33" s="86"/>
      <c r="Q33" s="86"/>
      <c r="R33" s="86"/>
      <c r="S33" s="86"/>
      <c r="T33" s="314"/>
      <c r="U33" s="324"/>
      <c r="V33" s="269"/>
      <c r="Z33" s="331"/>
      <c r="AA33" s="341"/>
      <c r="AB33" s="341"/>
    </row>
    <row r="34" spans="1:28" ht="15">
      <c r="A34" s="58">
        <v>1</v>
      </c>
      <c r="B34" s="131">
        <v>1</v>
      </c>
      <c r="C34" s="127" t="s">
        <v>188</v>
      </c>
      <c r="D34" s="87">
        <f>Vertetie_ienemumi!I16</f>
        <v>27560881.780785225</v>
      </c>
      <c r="E34" s="77">
        <f>Iedzivotaju_skaits_struktura!C5</f>
        <v>100006</v>
      </c>
      <c r="F34" s="77">
        <f>Iedzivotaju_skaits_struktura!D5</f>
        <v>5367</v>
      </c>
      <c r="G34" s="67">
        <f>Iedzivotaju_skaits_struktura!E5</f>
        <v>9858</v>
      </c>
      <c r="H34" s="77">
        <f>Iedzivotaju_skaits_struktura!F5</f>
        <v>21648</v>
      </c>
      <c r="I34" s="87">
        <f aca="true" t="shared" si="0" ref="I34:I43">D34/E34</f>
        <v>275.592282270916</v>
      </c>
      <c r="J34" s="88">
        <f aca="true" t="shared" si="1" ref="J34:J42">($E$18*(E34/$E$43))+($E$19*(F34/$F$43))+($E$20*(G34/$G$43))+($E$21*(H34/$H$43))</f>
        <v>0.0871802787126237</v>
      </c>
      <c r="K34" s="87">
        <f aca="true" t="shared" si="2" ref="K34:K42">$E$11*J34</f>
        <v>31922860.981442217</v>
      </c>
      <c r="L34" s="87">
        <f aca="true" t="shared" si="3" ref="L34:L42">D34/K34*100</f>
        <v>86.33587633892604</v>
      </c>
      <c r="M34" s="87">
        <f aca="true" t="shared" si="4" ref="M34:M42">D34-(K34+(K34*$M$31/100))</f>
        <v>-7554265.2988012135</v>
      </c>
      <c r="N34" s="87">
        <f aca="true" t="shared" si="5" ref="N34:N42">D34-K34</f>
        <v>-4361979.200656991</v>
      </c>
      <c r="O34" s="87">
        <f aca="true" t="shared" si="6" ref="O34:O42">IF(M34&gt;0,M34*$O$30/100,0)</f>
        <v>0</v>
      </c>
      <c r="P34" s="87">
        <f aca="true" t="shared" si="7" ref="P34:P42">IF(O34&gt;0,D34*0.35,0)</f>
        <v>0</v>
      </c>
      <c r="Q34" s="87">
        <f aca="true" t="shared" si="8" ref="Q34:Q42">D34-O34</f>
        <v>27560881.780785225</v>
      </c>
      <c r="R34" s="87">
        <f aca="true" t="shared" si="9" ref="R34:R42">K34*$R$30/100</f>
        <v>30326717.932370104</v>
      </c>
      <c r="S34" s="89">
        <f aca="true" t="shared" si="10" ref="S34:S42">IF(D34&lt;R34,D34-R34,0)</f>
        <v>-2765836.1515848786</v>
      </c>
      <c r="T34" s="315">
        <f aca="true" t="shared" si="11" ref="T34:T42">IF(S34&gt;=0,O34,S34)</f>
        <v>-2765836.1515848786</v>
      </c>
      <c r="U34" s="325">
        <f>D34-T34</f>
        <v>30326717.932370104</v>
      </c>
      <c r="V34" s="270">
        <f>U34/E34</f>
        <v>303.24898438463794</v>
      </c>
      <c r="W34" s="282">
        <f>U34/K34*100</f>
        <v>95</v>
      </c>
      <c r="X34" s="87">
        <f>IF(V34&lt;$X$28,($X$28-V34)*E34,0)</f>
        <v>3318528.7638778477</v>
      </c>
      <c r="Y34" s="305"/>
      <c r="Z34" s="332">
        <f>U34+X34+Y34</f>
        <v>33645246.69624795</v>
      </c>
      <c r="AA34" s="300">
        <f>Z34/E34</f>
        <v>336.43228102561795</v>
      </c>
      <c r="AB34" s="342">
        <f>Z34/K34*100</f>
        <v>105.39546162797568</v>
      </c>
    </row>
    <row r="35" spans="1:28" ht="15">
      <c r="A35" s="60">
        <v>2</v>
      </c>
      <c r="B35" s="132">
        <v>2</v>
      </c>
      <c r="C35" s="128" t="s">
        <v>189</v>
      </c>
      <c r="D35" s="59">
        <f>Vertetie_ienemumi!I17</f>
        <v>8001844.1309515815</v>
      </c>
      <c r="E35" s="140">
        <f>Iedzivotaju_skaits_struktura!C6</f>
        <v>25539</v>
      </c>
      <c r="F35" s="140">
        <f>Iedzivotaju_skaits_struktura!D6</f>
        <v>1496</v>
      </c>
      <c r="G35" s="141">
        <f>Iedzivotaju_skaits_struktura!E6</f>
        <v>2958</v>
      </c>
      <c r="H35" s="140">
        <f>Iedzivotaju_skaits_struktura!F6</f>
        <v>5117</v>
      </c>
      <c r="I35" s="59">
        <f t="shared" si="0"/>
        <v>313.318615879697</v>
      </c>
      <c r="J35" s="73">
        <f t="shared" si="1"/>
        <v>0.023316446893971533</v>
      </c>
      <c r="K35" s="59">
        <f t="shared" si="2"/>
        <v>8537798.958305635</v>
      </c>
      <c r="L35" s="59">
        <f t="shared" si="3"/>
        <v>93.72256444580869</v>
      </c>
      <c r="M35" s="59">
        <f t="shared" si="4"/>
        <v>-1389734.7231846172</v>
      </c>
      <c r="N35" s="59">
        <f t="shared" si="5"/>
        <v>-535954.827354053</v>
      </c>
      <c r="O35" s="59">
        <f t="shared" si="6"/>
        <v>0</v>
      </c>
      <c r="P35" s="59">
        <f t="shared" si="7"/>
        <v>0</v>
      </c>
      <c r="Q35" s="59">
        <f t="shared" si="8"/>
        <v>8001844.1309515815</v>
      </c>
      <c r="R35" s="59">
        <f t="shared" si="9"/>
        <v>8110909.010390353</v>
      </c>
      <c r="S35" s="74">
        <f t="shared" si="10"/>
        <v>-109064.87943877187</v>
      </c>
      <c r="T35" s="316">
        <f t="shared" si="11"/>
        <v>-109064.87943877187</v>
      </c>
      <c r="U35" s="326">
        <f aca="true" t="shared" si="12" ref="U35:U98">D35-T35</f>
        <v>8110909.010390353</v>
      </c>
      <c r="V35" s="271">
        <f aca="true" t="shared" si="13" ref="V35:V98">U35/E35</f>
        <v>317.5891385876641</v>
      </c>
      <c r="W35" s="283">
        <f aca="true" t="shared" si="14" ref="W35:W98">U35/K35*100</f>
        <v>95</v>
      </c>
      <c r="X35" s="59">
        <f aca="true" t="shared" si="15" ref="X35:X42">IF(V35&lt;$X$28,($X$28-V35)*E35,0)</f>
        <v>481235.01472290396</v>
      </c>
      <c r="Y35" s="79"/>
      <c r="Z35" s="333">
        <f aca="true" t="shared" si="16" ref="Z35:Z98">U35+X35+Y35</f>
        <v>8592144.025113257</v>
      </c>
      <c r="AA35" s="301">
        <f aca="true" t="shared" si="17" ref="AA35:AA98">Z35/E35</f>
        <v>336.43228102561795</v>
      </c>
      <c r="AB35" s="343">
        <f aca="true" t="shared" si="18" ref="AB35:AB42">Z35/K35*100</f>
        <v>100.63652314926853</v>
      </c>
    </row>
    <row r="36" spans="1:28" ht="15">
      <c r="A36" s="60">
        <v>3</v>
      </c>
      <c r="B36" s="132">
        <v>3</v>
      </c>
      <c r="C36" s="128" t="s">
        <v>190</v>
      </c>
      <c r="D36" s="59">
        <f>Vertetie_ienemumi!I18</f>
        <v>25276882.633353487</v>
      </c>
      <c r="E36" s="140">
        <f>Iedzivotaju_skaits_struktura!C7</f>
        <v>63046</v>
      </c>
      <c r="F36" s="140">
        <f>Iedzivotaju_skaits_struktura!D7</f>
        <v>4052</v>
      </c>
      <c r="G36" s="141">
        <f>Iedzivotaju_skaits_struktura!E7</f>
        <v>7149</v>
      </c>
      <c r="H36" s="140">
        <f>Iedzivotaju_skaits_struktura!F7</f>
        <v>12475</v>
      </c>
      <c r="I36" s="59">
        <f t="shared" si="0"/>
        <v>400.9276184587997</v>
      </c>
      <c r="J36" s="73">
        <f t="shared" si="1"/>
        <v>0.0578681965423927</v>
      </c>
      <c r="K36" s="59">
        <f t="shared" si="2"/>
        <v>21189636.242836256</v>
      </c>
      <c r="L36" s="59">
        <f t="shared" si="3"/>
        <v>119.28889360665187</v>
      </c>
      <c r="M36" s="59">
        <f t="shared" si="4"/>
        <v>1968282.7662336044</v>
      </c>
      <c r="N36" s="59">
        <f t="shared" si="5"/>
        <v>4087246.390517231</v>
      </c>
      <c r="O36" s="59">
        <f t="shared" si="6"/>
        <v>885727.244805122</v>
      </c>
      <c r="P36" s="59">
        <f t="shared" si="7"/>
        <v>8846908.921673719</v>
      </c>
      <c r="Q36" s="59">
        <f t="shared" si="8"/>
        <v>24391155.388548363</v>
      </c>
      <c r="R36" s="59">
        <f t="shared" si="9"/>
        <v>20130154.430694442</v>
      </c>
      <c r="S36" s="74">
        <f t="shared" si="10"/>
        <v>0</v>
      </c>
      <c r="T36" s="316">
        <f t="shared" si="11"/>
        <v>885727.244805122</v>
      </c>
      <c r="U36" s="326">
        <f t="shared" si="12"/>
        <v>24391155.388548363</v>
      </c>
      <c r="V36" s="271">
        <f t="shared" si="13"/>
        <v>386.8787137732507</v>
      </c>
      <c r="W36" s="283">
        <f t="shared" si="14"/>
        <v>115.10889148365852</v>
      </c>
      <c r="X36" s="59">
        <f t="shared" si="15"/>
        <v>0</v>
      </c>
      <c r="Y36" s="79"/>
      <c r="Z36" s="333">
        <f t="shared" si="16"/>
        <v>24391155.388548363</v>
      </c>
      <c r="AA36" s="301">
        <f t="shared" si="17"/>
        <v>386.8787137732507</v>
      </c>
      <c r="AB36" s="343">
        <f t="shared" si="18"/>
        <v>115.10889148365852</v>
      </c>
    </row>
    <row r="37" spans="1:28" ht="15">
      <c r="A37" s="60">
        <v>4</v>
      </c>
      <c r="B37" s="132">
        <v>4</v>
      </c>
      <c r="C37" s="128" t="s">
        <v>191</v>
      </c>
      <c r="D37" s="59">
        <f>Vertetie_ienemumi!I19</f>
        <v>31835836.264221825</v>
      </c>
      <c r="E37" s="140">
        <f>Iedzivotaju_skaits_struktura!C8</f>
        <v>57479</v>
      </c>
      <c r="F37" s="140">
        <f>Iedzivotaju_skaits_struktura!D8</f>
        <v>3293</v>
      </c>
      <c r="G37" s="141">
        <f>Iedzivotaju_skaits_struktura!E8</f>
        <v>5895</v>
      </c>
      <c r="H37" s="140">
        <f>Iedzivotaju_skaits_struktura!F8</f>
        <v>12570</v>
      </c>
      <c r="I37" s="59">
        <f t="shared" si="0"/>
        <v>553.8690002300287</v>
      </c>
      <c r="J37" s="73">
        <f t="shared" si="1"/>
        <v>0.051128273400389446</v>
      </c>
      <c r="K37" s="59">
        <f t="shared" si="2"/>
        <v>18721674.076793995</v>
      </c>
      <c r="L37" s="59">
        <f t="shared" si="3"/>
        <v>170.0480209923277</v>
      </c>
      <c r="M37" s="59">
        <f t="shared" si="4"/>
        <v>11241994.779748432</v>
      </c>
      <c r="N37" s="59">
        <f t="shared" si="5"/>
        <v>13114162.18742783</v>
      </c>
      <c r="O37" s="59">
        <f t="shared" si="6"/>
        <v>5058897.650886795</v>
      </c>
      <c r="P37" s="59">
        <f t="shared" si="7"/>
        <v>11142542.692477638</v>
      </c>
      <c r="Q37" s="59">
        <f t="shared" si="8"/>
        <v>26776938.61333503</v>
      </c>
      <c r="R37" s="59">
        <f t="shared" si="9"/>
        <v>17785590.372954294</v>
      </c>
      <c r="S37" s="74">
        <f t="shared" si="10"/>
        <v>0</v>
      </c>
      <c r="T37" s="316">
        <f t="shared" si="11"/>
        <v>5058897.650886795</v>
      </c>
      <c r="U37" s="326">
        <f t="shared" si="12"/>
        <v>26776938.61333503</v>
      </c>
      <c r="V37" s="271">
        <f t="shared" si="13"/>
        <v>465.8560276507077</v>
      </c>
      <c r="W37" s="283">
        <f t="shared" si="14"/>
        <v>143.0264115457802</v>
      </c>
      <c r="X37" s="59">
        <f t="shared" si="15"/>
        <v>0</v>
      </c>
      <c r="Y37" s="79"/>
      <c r="Z37" s="333">
        <f t="shared" si="16"/>
        <v>26776938.61333503</v>
      </c>
      <c r="AA37" s="301">
        <f t="shared" si="17"/>
        <v>465.8560276507077</v>
      </c>
      <c r="AB37" s="343">
        <f t="shared" si="18"/>
        <v>143.0264115457802</v>
      </c>
    </row>
    <row r="38" spans="1:28" ht="15">
      <c r="A38" s="60">
        <v>5</v>
      </c>
      <c r="B38" s="132">
        <v>5</v>
      </c>
      <c r="C38" s="128" t="s">
        <v>192</v>
      </c>
      <c r="D38" s="59">
        <f>Vertetie_ienemumi!I20</f>
        <v>26678730.673402697</v>
      </c>
      <c r="E38" s="140">
        <f>Iedzivotaju_skaits_struktura!C9</f>
        <v>81454</v>
      </c>
      <c r="F38" s="140">
        <f>Iedzivotaju_skaits_struktura!D9</f>
        <v>4893</v>
      </c>
      <c r="G38" s="141">
        <f>Iedzivotaju_skaits_struktura!E9</f>
        <v>9470</v>
      </c>
      <c r="H38" s="140">
        <f>Iedzivotaju_skaits_struktura!F9</f>
        <v>17660</v>
      </c>
      <c r="I38" s="59">
        <f t="shared" si="0"/>
        <v>327.53125289614627</v>
      </c>
      <c r="J38" s="73">
        <f t="shared" si="1"/>
        <v>0.07539683923411805</v>
      </c>
      <c r="K38" s="59">
        <f t="shared" si="2"/>
        <v>27608111.064255893</v>
      </c>
      <c r="L38" s="59">
        <f t="shared" si="3"/>
        <v>96.63366903773269</v>
      </c>
      <c r="M38" s="59">
        <f t="shared" si="4"/>
        <v>-3690191.497278787</v>
      </c>
      <c r="N38" s="59">
        <f t="shared" si="5"/>
        <v>-929380.3908531964</v>
      </c>
      <c r="O38" s="59">
        <f t="shared" si="6"/>
        <v>0</v>
      </c>
      <c r="P38" s="59">
        <f t="shared" si="7"/>
        <v>0</v>
      </c>
      <c r="Q38" s="59">
        <f t="shared" si="8"/>
        <v>26678730.673402697</v>
      </c>
      <c r="R38" s="59">
        <f t="shared" si="9"/>
        <v>26227705.5110431</v>
      </c>
      <c r="S38" s="74">
        <f t="shared" si="10"/>
        <v>0</v>
      </c>
      <c r="T38" s="316">
        <f t="shared" si="11"/>
        <v>0</v>
      </c>
      <c r="U38" s="326">
        <f t="shared" si="12"/>
        <v>26678730.673402697</v>
      </c>
      <c r="V38" s="271">
        <f t="shared" si="13"/>
        <v>327.53125289614627</v>
      </c>
      <c r="W38" s="283">
        <f t="shared" si="14"/>
        <v>96.63366903773269</v>
      </c>
      <c r="X38" s="59">
        <f t="shared" si="15"/>
        <v>725024.3452579865</v>
      </c>
      <c r="Y38" s="79"/>
      <c r="Z38" s="333">
        <f t="shared" si="16"/>
        <v>27403755.018660683</v>
      </c>
      <c r="AA38" s="301">
        <f t="shared" si="17"/>
        <v>336.43228102561795</v>
      </c>
      <c r="AB38" s="343">
        <f t="shared" si="18"/>
        <v>99.25979707514365</v>
      </c>
    </row>
    <row r="39" spans="1:28" ht="15">
      <c r="A39" s="60">
        <v>6</v>
      </c>
      <c r="B39" s="132">
        <v>6</v>
      </c>
      <c r="C39" s="128" t="s">
        <v>193</v>
      </c>
      <c r="D39" s="59">
        <f>Vertetie_ienemumi!I21</f>
        <v>9470223.187079607</v>
      </c>
      <c r="E39" s="140">
        <f>Iedzivotaju_skaits_struktura!C10</f>
        <v>33438</v>
      </c>
      <c r="F39" s="140">
        <f>Iedzivotaju_skaits_struktura!D10</f>
        <v>1814</v>
      </c>
      <c r="G39" s="141">
        <f>Iedzivotaju_skaits_struktura!E10</f>
        <v>3595</v>
      </c>
      <c r="H39" s="140">
        <f>Iedzivotaju_skaits_struktura!F10</f>
        <v>6992</v>
      </c>
      <c r="I39" s="59">
        <f t="shared" si="0"/>
        <v>283.2173929983733</v>
      </c>
      <c r="J39" s="73">
        <f t="shared" si="1"/>
        <v>0.029745587917763838</v>
      </c>
      <c r="K39" s="59">
        <f t="shared" si="2"/>
        <v>10891961.828203533</v>
      </c>
      <c r="L39" s="59">
        <f t="shared" si="3"/>
        <v>86.94690025957958</v>
      </c>
      <c r="M39" s="59">
        <f t="shared" si="4"/>
        <v>-2510934.82394428</v>
      </c>
      <c r="N39" s="59">
        <f t="shared" si="5"/>
        <v>-1421738.6411239263</v>
      </c>
      <c r="O39" s="59">
        <f t="shared" si="6"/>
        <v>0</v>
      </c>
      <c r="P39" s="59">
        <f t="shared" si="7"/>
        <v>0</v>
      </c>
      <c r="Q39" s="59">
        <f t="shared" si="8"/>
        <v>9470223.187079607</v>
      </c>
      <c r="R39" s="59">
        <f t="shared" si="9"/>
        <v>10347363.736793356</v>
      </c>
      <c r="S39" s="74">
        <f t="shared" si="10"/>
        <v>-877140.5497137494</v>
      </c>
      <c r="T39" s="316">
        <f t="shared" si="11"/>
        <v>-877140.5497137494</v>
      </c>
      <c r="U39" s="326">
        <f t="shared" si="12"/>
        <v>10347363.736793356</v>
      </c>
      <c r="V39" s="271">
        <f t="shared" si="13"/>
        <v>309.4492414855361</v>
      </c>
      <c r="W39" s="283">
        <f t="shared" si="14"/>
        <v>95</v>
      </c>
      <c r="X39" s="59">
        <f t="shared" si="15"/>
        <v>902258.8761412568</v>
      </c>
      <c r="Y39" s="79"/>
      <c r="Z39" s="333">
        <f t="shared" si="16"/>
        <v>11249622.612934614</v>
      </c>
      <c r="AA39" s="301">
        <f t="shared" si="17"/>
        <v>336.43228102561795</v>
      </c>
      <c r="AB39" s="343">
        <f t="shared" si="18"/>
        <v>103.28371316730984</v>
      </c>
    </row>
    <row r="40" spans="1:28" ht="15">
      <c r="A40" s="60">
        <v>7</v>
      </c>
      <c r="B40" s="132">
        <v>7</v>
      </c>
      <c r="C40" s="128" t="s">
        <v>194</v>
      </c>
      <c r="D40" s="59">
        <f>Vertetie_ienemumi!I22</f>
        <v>369656443.5140886</v>
      </c>
      <c r="E40" s="140">
        <f>Iedzivotaju_skaits_struktura!C11</f>
        <v>696618</v>
      </c>
      <c r="F40" s="140">
        <f>Iedzivotaju_skaits_struktura!D11</f>
        <v>42428</v>
      </c>
      <c r="G40" s="141">
        <f>Iedzivotaju_skaits_struktura!E11</f>
        <v>65895</v>
      </c>
      <c r="H40" s="140">
        <f>Iedzivotaju_skaits_struktura!F11</f>
        <v>156044</v>
      </c>
      <c r="I40" s="59">
        <f t="shared" si="0"/>
        <v>530.6444041269226</v>
      </c>
      <c r="J40" s="73">
        <f t="shared" si="1"/>
        <v>0.6140777347760934</v>
      </c>
      <c r="K40" s="59">
        <f t="shared" si="2"/>
        <v>224857254.9724786</v>
      </c>
      <c r="L40" s="59">
        <f t="shared" si="3"/>
        <v>164.3960491998947</v>
      </c>
      <c r="M40" s="59">
        <f t="shared" si="4"/>
        <v>122313463.04436213</v>
      </c>
      <c r="N40" s="59">
        <f t="shared" si="5"/>
        <v>144799188.54160997</v>
      </c>
      <c r="O40" s="59">
        <f t="shared" si="6"/>
        <v>55041058.36996296</v>
      </c>
      <c r="P40" s="59">
        <f t="shared" si="7"/>
        <v>129379755.229931</v>
      </c>
      <c r="Q40" s="59">
        <f t="shared" si="8"/>
        <v>314615385.1441256</v>
      </c>
      <c r="R40" s="59">
        <f t="shared" si="9"/>
        <v>213614392.22385466</v>
      </c>
      <c r="S40" s="74">
        <f t="shared" si="10"/>
        <v>0</v>
      </c>
      <c r="T40" s="316">
        <f t="shared" si="11"/>
        <v>55041058.36996296</v>
      </c>
      <c r="U40" s="326">
        <f t="shared" si="12"/>
        <v>314615385.1441256</v>
      </c>
      <c r="V40" s="271">
        <f t="shared" si="13"/>
        <v>451.6325807603674</v>
      </c>
      <c r="W40" s="283">
        <f t="shared" si="14"/>
        <v>139.91782705994206</v>
      </c>
      <c r="X40" s="59">
        <f t="shared" si="15"/>
        <v>0</v>
      </c>
      <c r="Y40" s="79"/>
      <c r="Z40" s="333">
        <f t="shared" si="16"/>
        <v>314615385.1441256</v>
      </c>
      <c r="AA40" s="301">
        <f t="shared" si="17"/>
        <v>451.6325807603674</v>
      </c>
      <c r="AB40" s="343">
        <f t="shared" si="18"/>
        <v>139.91782705994206</v>
      </c>
    </row>
    <row r="41" spans="1:28" ht="15">
      <c r="A41" s="60">
        <v>8</v>
      </c>
      <c r="B41" s="132">
        <v>8</v>
      </c>
      <c r="C41" s="128" t="s">
        <v>173</v>
      </c>
      <c r="D41" s="59">
        <f>Vertetie_ienemumi!I23</f>
        <v>10678037.213295383</v>
      </c>
      <c r="E41" s="140">
        <f>Iedzivotaju_skaits_struktura!C12</f>
        <v>26284</v>
      </c>
      <c r="F41" s="140">
        <f>Iedzivotaju_skaits_struktura!D12</f>
        <v>1699</v>
      </c>
      <c r="G41" s="141">
        <f>Iedzivotaju_skaits_struktura!E12</f>
        <v>2871</v>
      </c>
      <c r="H41" s="140">
        <f>Iedzivotaju_skaits_struktura!F12</f>
        <v>5506</v>
      </c>
      <c r="I41" s="59">
        <f t="shared" si="0"/>
        <v>406.2561715604696</v>
      </c>
      <c r="J41" s="73">
        <f t="shared" si="1"/>
        <v>0.024053998286707616</v>
      </c>
      <c r="K41" s="59">
        <f t="shared" si="2"/>
        <v>8807868.645219514</v>
      </c>
      <c r="L41" s="59">
        <f t="shared" si="3"/>
        <v>121.23292981998439</v>
      </c>
      <c r="M41" s="59">
        <f t="shared" si="4"/>
        <v>989381.7035539169</v>
      </c>
      <c r="N41" s="59">
        <f t="shared" si="5"/>
        <v>1870168.5680758692</v>
      </c>
      <c r="O41" s="59">
        <f t="shared" si="6"/>
        <v>445221.7665992626</v>
      </c>
      <c r="P41" s="59">
        <f t="shared" si="7"/>
        <v>3737313.024653384</v>
      </c>
      <c r="Q41" s="59">
        <f t="shared" si="8"/>
        <v>10232815.446696121</v>
      </c>
      <c r="R41" s="59">
        <f t="shared" si="9"/>
        <v>8367475.212958539</v>
      </c>
      <c r="S41" s="74">
        <f t="shared" si="10"/>
        <v>0</v>
      </c>
      <c r="T41" s="316">
        <f t="shared" si="11"/>
        <v>445221.7665992626</v>
      </c>
      <c r="U41" s="326">
        <f t="shared" si="12"/>
        <v>10232815.446696121</v>
      </c>
      <c r="V41" s="271">
        <f t="shared" si="13"/>
        <v>389.31728225141234</v>
      </c>
      <c r="W41" s="283">
        <f t="shared" si="14"/>
        <v>116.17811140099144</v>
      </c>
      <c r="X41" s="59">
        <f t="shared" si="15"/>
        <v>0</v>
      </c>
      <c r="Y41" s="79"/>
      <c r="Z41" s="333">
        <f t="shared" si="16"/>
        <v>10232815.446696121</v>
      </c>
      <c r="AA41" s="301">
        <f t="shared" si="17"/>
        <v>389.31728225141234</v>
      </c>
      <c r="AB41" s="343">
        <f t="shared" si="18"/>
        <v>116.17811140099144</v>
      </c>
    </row>
    <row r="42" spans="1:28" ht="15">
      <c r="A42" s="61">
        <v>9</v>
      </c>
      <c r="B42" s="133">
        <v>9</v>
      </c>
      <c r="C42" s="130" t="s">
        <v>195</v>
      </c>
      <c r="D42" s="90">
        <f>Vertetie_ienemumi!I24</f>
        <v>18996329.89748344</v>
      </c>
      <c r="E42" s="189">
        <f>Iedzivotaju_skaits_struktura!C13</f>
        <v>41431</v>
      </c>
      <c r="F42" s="189">
        <f>Iedzivotaju_skaits_struktura!D13</f>
        <v>2254</v>
      </c>
      <c r="G42" s="190">
        <f>Iedzivotaju_skaits_struktura!E13</f>
        <v>4534</v>
      </c>
      <c r="H42" s="189">
        <f>Iedzivotaju_skaits_struktura!F13</f>
        <v>9011</v>
      </c>
      <c r="I42" s="90">
        <f t="shared" si="0"/>
        <v>458.50522308135066</v>
      </c>
      <c r="J42" s="91">
        <f t="shared" si="1"/>
        <v>0.03723264423593968</v>
      </c>
      <c r="K42" s="90">
        <f t="shared" si="2"/>
        <v>13633502.249211015</v>
      </c>
      <c r="L42" s="90">
        <f t="shared" si="3"/>
        <v>139.33565675380862</v>
      </c>
      <c r="M42" s="90">
        <f t="shared" si="4"/>
        <v>3999477.4233513214</v>
      </c>
      <c r="N42" s="90">
        <f t="shared" si="5"/>
        <v>5362827.648272423</v>
      </c>
      <c r="O42" s="90">
        <f t="shared" si="6"/>
        <v>1799764.8405080948</v>
      </c>
      <c r="P42" s="90">
        <f t="shared" si="7"/>
        <v>6648715.464119203</v>
      </c>
      <c r="Q42" s="90">
        <f t="shared" si="8"/>
        <v>17196565.056975342</v>
      </c>
      <c r="R42" s="90">
        <f t="shared" si="9"/>
        <v>12951827.136750465</v>
      </c>
      <c r="S42" s="191">
        <f t="shared" si="10"/>
        <v>0</v>
      </c>
      <c r="T42" s="317">
        <f t="shared" si="11"/>
        <v>1799764.8405080948</v>
      </c>
      <c r="U42" s="327">
        <f t="shared" si="12"/>
        <v>17196565.056975342</v>
      </c>
      <c r="V42" s="272">
        <f t="shared" si="13"/>
        <v>415.0651699687515</v>
      </c>
      <c r="W42" s="286">
        <f t="shared" si="14"/>
        <v>126.13461121459473</v>
      </c>
      <c r="X42" s="62">
        <f t="shared" si="15"/>
        <v>0</v>
      </c>
      <c r="Y42" s="82"/>
      <c r="Z42" s="334">
        <f t="shared" si="16"/>
        <v>17196565.056975342</v>
      </c>
      <c r="AA42" s="303">
        <f t="shared" si="17"/>
        <v>415.0651699687515</v>
      </c>
      <c r="AB42" s="345">
        <f t="shared" si="18"/>
        <v>126.13461121459473</v>
      </c>
    </row>
    <row r="43" spans="1:28" s="57" customFormat="1" ht="12.75" thickBot="1">
      <c r="A43" s="92" t="s">
        <v>34</v>
      </c>
      <c r="B43" s="55"/>
      <c r="C43" s="194" t="s">
        <v>35</v>
      </c>
      <c r="D43" s="139">
        <f>SUM(D34:D42)</f>
        <v>528155209.2946619</v>
      </c>
      <c r="E43" s="139">
        <f>SUM(E34:E42)</f>
        <v>1125295</v>
      </c>
      <c r="F43" s="139">
        <f>SUM(F34:F42)</f>
        <v>67296</v>
      </c>
      <c r="G43" s="139">
        <f>SUM(G34:G42)</f>
        <v>112225</v>
      </c>
      <c r="H43" s="139">
        <f>SUM(H34:H42)</f>
        <v>247023</v>
      </c>
      <c r="I43" s="139">
        <f t="shared" si="0"/>
        <v>469.34822361661776</v>
      </c>
      <c r="J43" s="195">
        <f>SUM(J34:J42)</f>
        <v>0.9999999999999999</v>
      </c>
      <c r="K43" s="139">
        <f>SUM(K34:K42)</f>
        <v>366170669.0187466</v>
      </c>
      <c r="L43" s="139"/>
      <c r="M43" s="196"/>
      <c r="N43" s="139">
        <f>SUM(N34:N42)</f>
        <v>161984540.27591515</v>
      </c>
      <c r="O43" s="139">
        <f>SUM(O34:O42)</f>
        <v>63230669.87276223</v>
      </c>
      <c r="P43" s="139"/>
      <c r="Q43" s="139">
        <f>SUM(Q34:Q42)</f>
        <v>464924539.42189956</v>
      </c>
      <c r="R43" s="139">
        <f>SUM(R34:R42)</f>
        <v>347862135.5678093</v>
      </c>
      <c r="S43" s="139">
        <f>SUM(S34:S42)</f>
        <v>-3752041.5807374</v>
      </c>
      <c r="T43" s="318">
        <f>SUM(T34:T42)</f>
        <v>59478628.292024836</v>
      </c>
      <c r="U43" s="328">
        <f>SUM(U34:U42)</f>
        <v>468676581.00263697</v>
      </c>
      <c r="V43" s="273">
        <f t="shared" si="13"/>
        <v>416.49219182759805</v>
      </c>
      <c r="W43" s="290"/>
      <c r="X43" s="25">
        <f>SUM(X34:X42)</f>
        <v>5427046.999999994</v>
      </c>
      <c r="Y43" s="83">
        <f>SUM(Y34:Y42)</f>
        <v>0</v>
      </c>
      <c r="Z43" s="330">
        <f t="shared" si="16"/>
        <v>474103628.00263697</v>
      </c>
      <c r="AA43" s="290"/>
      <c r="AB43" s="24"/>
    </row>
    <row r="44" spans="1:28" ht="15">
      <c r="A44" s="79" t="s">
        <v>36</v>
      </c>
      <c r="B44" s="131">
        <v>10</v>
      </c>
      <c r="C44" s="127" t="s">
        <v>106</v>
      </c>
      <c r="D44" s="87">
        <f>Vertetie_ienemumi!I26</f>
        <v>692926.7463646829</v>
      </c>
      <c r="E44" s="77">
        <f>Iedzivotaju_skaits_struktura!C15</f>
        <v>4194</v>
      </c>
      <c r="F44" s="77">
        <f>Iedzivotaju_skaits_struktura!D15</f>
        <v>179</v>
      </c>
      <c r="G44" s="77">
        <f>Iedzivotaju_skaits_struktura!E15</f>
        <v>463</v>
      </c>
      <c r="H44" s="77">
        <f>Iedzivotaju_skaits_struktura!F15</f>
        <v>971</v>
      </c>
      <c r="I44" s="87">
        <f aca="true" t="shared" si="19" ref="I44:I107">D44/E44</f>
        <v>165.21858520855577</v>
      </c>
      <c r="J44" s="88">
        <f aca="true" t="shared" si="20" ref="J44:J75">($I$18*(E44/$E$154))+($I$19*(F44/$F$154))+($I$20*(G44/$G$154))+($I$21*(H44/$H$154))</f>
        <v>0.0037963387581314324</v>
      </c>
      <c r="K44" s="87">
        <f aca="true" t="shared" si="21" ref="K44:K75">$E$12*J44</f>
        <v>1567568.486234034</v>
      </c>
      <c r="L44" s="87">
        <f aca="true" t="shared" si="22" ref="L44:L107">D44/K44*100</f>
        <v>44.20392170739459</v>
      </c>
      <c r="M44" s="87">
        <f aca="true" t="shared" si="23" ref="M44:M107">D44-(K44+(K44*$M$31/100))</f>
        <v>-1031398.5884927544</v>
      </c>
      <c r="N44" s="87">
        <f aca="true" t="shared" si="24" ref="N44:N107">D44-K44</f>
        <v>-874641.739869351</v>
      </c>
      <c r="O44" s="89">
        <f aca="true" t="shared" si="25" ref="O44:O107">IF(M44&gt;0,M44*$O$30/100,0)</f>
        <v>0</v>
      </c>
      <c r="P44" s="87">
        <f aca="true" t="shared" si="26" ref="P44:P107">IF(O44&gt;0,D44*0.35,0)</f>
        <v>0</v>
      </c>
      <c r="Q44" s="87">
        <f aca="true" t="shared" si="27" ref="Q44:Q107">D44-O44</f>
        <v>692926.7463646829</v>
      </c>
      <c r="R44" s="87">
        <f aca="true" t="shared" si="28" ref="R44:R107">K44*$R$30/100</f>
        <v>1489190.0619223323</v>
      </c>
      <c r="S44" s="89">
        <f aca="true" t="shared" si="29" ref="S44:S107">IF(D44&lt;R44,D44-R44,0)</f>
        <v>-796263.3155576494</v>
      </c>
      <c r="T44" s="315">
        <f aca="true" t="shared" si="30" ref="T44:T107">IF(S44&gt;=0,O44,S44)</f>
        <v>-796263.3155576494</v>
      </c>
      <c r="U44" s="325">
        <f t="shared" si="12"/>
        <v>1489190.0619223323</v>
      </c>
      <c r="V44" s="270">
        <f t="shared" si="13"/>
        <v>355.0763142399457</v>
      </c>
      <c r="W44" s="288">
        <f t="shared" si="14"/>
        <v>95</v>
      </c>
      <c r="X44" s="289"/>
      <c r="Y44" s="306">
        <f>IF(W44&lt;97,(K44*0.97)-U44,0)</f>
        <v>31351.36972468067</v>
      </c>
      <c r="Z44" s="335">
        <f t="shared" si="16"/>
        <v>1520541.431647013</v>
      </c>
      <c r="AA44" s="304">
        <f t="shared" si="17"/>
        <v>362.55160506604983</v>
      </c>
      <c r="AB44" s="346">
        <f>Z44/K44*100</f>
        <v>97</v>
      </c>
    </row>
    <row r="45" spans="1:28" ht="15">
      <c r="A45" s="80"/>
      <c r="B45" s="132">
        <v>11</v>
      </c>
      <c r="C45" s="128" t="s">
        <v>41</v>
      </c>
      <c r="D45" s="59">
        <f>Vertetie_ienemumi!I27</f>
        <v>3636256.3523006155</v>
      </c>
      <c r="E45" s="140">
        <f>Iedzivotaju_skaits_struktura!C16</f>
        <v>9505</v>
      </c>
      <c r="F45" s="140">
        <f>Iedzivotaju_skaits_struktura!D16</f>
        <v>436</v>
      </c>
      <c r="G45" s="140">
        <f>Iedzivotaju_skaits_struktura!E16</f>
        <v>1020</v>
      </c>
      <c r="H45" s="140">
        <f>Iedzivotaju_skaits_struktura!F16</f>
        <v>1902</v>
      </c>
      <c r="I45" s="59">
        <f t="shared" si="19"/>
        <v>382.56247788538826</v>
      </c>
      <c r="J45" s="73">
        <f t="shared" si="20"/>
        <v>0.008436493206963103</v>
      </c>
      <c r="K45" s="59">
        <f t="shared" si="21"/>
        <v>3483561.8547571693</v>
      </c>
      <c r="L45" s="59">
        <f t="shared" si="22"/>
        <v>104.38328652999016</v>
      </c>
      <c r="M45" s="59">
        <f t="shared" si="23"/>
        <v>-195661.68793227058</v>
      </c>
      <c r="N45" s="59">
        <f t="shared" si="24"/>
        <v>152694.49754344625</v>
      </c>
      <c r="O45" s="74">
        <f t="shared" si="25"/>
        <v>0</v>
      </c>
      <c r="P45" s="59">
        <f t="shared" si="26"/>
        <v>0</v>
      </c>
      <c r="Q45" s="59">
        <f t="shared" si="27"/>
        <v>3636256.3523006155</v>
      </c>
      <c r="R45" s="59">
        <f t="shared" si="28"/>
        <v>3309383.7620193106</v>
      </c>
      <c r="S45" s="74">
        <f t="shared" si="29"/>
        <v>0</v>
      </c>
      <c r="T45" s="316">
        <f t="shared" si="30"/>
        <v>0</v>
      </c>
      <c r="U45" s="326">
        <f t="shared" si="12"/>
        <v>3636256.3523006155</v>
      </c>
      <c r="V45" s="271">
        <f t="shared" si="13"/>
        <v>382.56247788538826</v>
      </c>
      <c r="W45" s="283">
        <f t="shared" si="14"/>
        <v>104.38328652999016</v>
      </c>
      <c r="X45" s="284"/>
      <c r="Y45" s="307">
        <f aca="true" t="shared" si="31" ref="Y45:Y108">IF(W45&lt;97,(K45*0.97)-U45,0)</f>
        <v>0</v>
      </c>
      <c r="Z45" s="333">
        <f t="shared" si="16"/>
        <v>3636256.3523006155</v>
      </c>
      <c r="AA45" s="301">
        <f t="shared" si="17"/>
        <v>382.56247788538826</v>
      </c>
      <c r="AB45" s="343">
        <f aca="true" t="shared" si="32" ref="AB45:AB108">Z45/K45*100</f>
        <v>104.38328652999016</v>
      </c>
    </row>
    <row r="46" spans="1:28" ht="15">
      <c r="A46" s="80"/>
      <c r="B46" s="132">
        <v>12</v>
      </c>
      <c r="C46" s="128" t="s">
        <v>90</v>
      </c>
      <c r="D46" s="59">
        <f>Vertetie_ienemumi!I28</f>
        <v>2580931.3515658206</v>
      </c>
      <c r="E46" s="140">
        <f>Iedzivotaju_skaits_struktura!C17</f>
        <v>10025</v>
      </c>
      <c r="F46" s="140">
        <f>Iedzivotaju_skaits_struktura!D17</f>
        <v>567</v>
      </c>
      <c r="G46" s="140">
        <f>Iedzivotaju_skaits_struktura!E17</f>
        <v>1239</v>
      </c>
      <c r="H46" s="140">
        <f>Iedzivotaju_skaits_struktura!F17</f>
        <v>2250</v>
      </c>
      <c r="I46" s="59">
        <f t="shared" si="19"/>
        <v>257.4495113781367</v>
      </c>
      <c r="J46" s="73">
        <f t="shared" si="20"/>
        <v>0.009626127235502656</v>
      </c>
      <c r="K46" s="59">
        <f t="shared" si="21"/>
        <v>3974780.6136985123</v>
      </c>
      <c r="L46" s="59">
        <f t="shared" si="22"/>
        <v>64.93267433857885</v>
      </c>
      <c r="M46" s="59">
        <f t="shared" si="23"/>
        <v>-1791327.323502543</v>
      </c>
      <c r="N46" s="59">
        <f t="shared" si="24"/>
        <v>-1393849.2621326917</v>
      </c>
      <c r="O46" s="74">
        <f t="shared" si="25"/>
        <v>0</v>
      </c>
      <c r="P46" s="59">
        <f t="shared" si="26"/>
        <v>0</v>
      </c>
      <c r="Q46" s="59">
        <f t="shared" si="27"/>
        <v>2580931.3515658206</v>
      </c>
      <c r="R46" s="59">
        <f t="shared" si="28"/>
        <v>3776041.583013587</v>
      </c>
      <c r="S46" s="74">
        <f t="shared" si="29"/>
        <v>-1195110.2314477665</v>
      </c>
      <c r="T46" s="316">
        <f t="shared" si="30"/>
        <v>-1195110.2314477665</v>
      </c>
      <c r="U46" s="326">
        <f t="shared" si="12"/>
        <v>3776041.583013587</v>
      </c>
      <c r="V46" s="271">
        <f t="shared" si="13"/>
        <v>376.6625020462431</v>
      </c>
      <c r="W46" s="283">
        <f t="shared" si="14"/>
        <v>95</v>
      </c>
      <c r="X46" s="284"/>
      <c r="Y46" s="307">
        <f t="shared" si="31"/>
        <v>79495.61227396969</v>
      </c>
      <c r="Z46" s="333">
        <f t="shared" si="16"/>
        <v>3855537.195287557</v>
      </c>
      <c r="AA46" s="301">
        <f t="shared" si="17"/>
        <v>384.5922389314271</v>
      </c>
      <c r="AB46" s="343">
        <f t="shared" si="32"/>
        <v>97</v>
      </c>
    </row>
    <row r="47" spans="1:28" ht="15">
      <c r="A47" s="80"/>
      <c r="B47" s="132">
        <v>13</v>
      </c>
      <c r="C47" s="128" t="s">
        <v>131</v>
      </c>
      <c r="D47" s="59">
        <f>Vertetie_ienemumi!I29</f>
        <v>852163.5437219796</v>
      </c>
      <c r="E47" s="140">
        <f>Iedzivotaju_skaits_struktura!C18</f>
        <v>3084</v>
      </c>
      <c r="F47" s="140">
        <f>Iedzivotaju_skaits_struktura!D18</f>
        <v>132</v>
      </c>
      <c r="G47" s="140">
        <f>Iedzivotaju_skaits_struktura!E18</f>
        <v>302</v>
      </c>
      <c r="H47" s="140">
        <f>Iedzivotaju_skaits_struktura!F18</f>
        <v>648</v>
      </c>
      <c r="I47" s="59">
        <f t="shared" si="19"/>
        <v>276.31762118092723</v>
      </c>
      <c r="J47" s="73">
        <f t="shared" si="20"/>
        <v>0.002673853142261724</v>
      </c>
      <c r="K47" s="59">
        <f t="shared" si="21"/>
        <v>1104076.3719121756</v>
      </c>
      <c r="L47" s="59">
        <f t="shared" si="22"/>
        <v>77.18338743597037</v>
      </c>
      <c r="M47" s="59">
        <f t="shared" si="23"/>
        <v>-362320.4653814136</v>
      </c>
      <c r="N47" s="59">
        <f t="shared" si="24"/>
        <v>-251912.82819019596</v>
      </c>
      <c r="O47" s="74">
        <f t="shared" si="25"/>
        <v>0</v>
      </c>
      <c r="P47" s="59">
        <f t="shared" si="26"/>
        <v>0</v>
      </c>
      <c r="Q47" s="59">
        <f t="shared" si="27"/>
        <v>852163.5437219796</v>
      </c>
      <c r="R47" s="59">
        <f t="shared" si="28"/>
        <v>1048872.5533165669</v>
      </c>
      <c r="S47" s="74">
        <f t="shared" si="29"/>
        <v>-196709.00959458726</v>
      </c>
      <c r="T47" s="316">
        <f t="shared" si="30"/>
        <v>-196709.00959458726</v>
      </c>
      <c r="U47" s="326">
        <f t="shared" si="12"/>
        <v>1048872.5533165669</v>
      </c>
      <c r="V47" s="271">
        <f t="shared" si="13"/>
        <v>340.1013467304043</v>
      </c>
      <c r="W47" s="283">
        <f t="shared" si="14"/>
        <v>95</v>
      </c>
      <c r="X47" s="284"/>
      <c r="Y47" s="307">
        <f t="shared" si="31"/>
        <v>22081.527438243385</v>
      </c>
      <c r="Z47" s="333">
        <f t="shared" si="16"/>
        <v>1070954.0807548102</v>
      </c>
      <c r="AA47" s="301">
        <f t="shared" si="17"/>
        <v>347.2613750826233</v>
      </c>
      <c r="AB47" s="343">
        <f t="shared" si="32"/>
        <v>97</v>
      </c>
    </row>
    <row r="48" spans="1:28" ht="15">
      <c r="A48" s="79"/>
      <c r="B48" s="132">
        <v>14</v>
      </c>
      <c r="C48" s="128" t="s">
        <v>93</v>
      </c>
      <c r="D48" s="59">
        <f>Vertetie_ienemumi!I30</f>
        <v>1260675.859054791</v>
      </c>
      <c r="E48" s="140">
        <f>Iedzivotaju_skaits_struktura!C19</f>
        <v>5799</v>
      </c>
      <c r="F48" s="140">
        <f>Iedzivotaju_skaits_struktura!D19</f>
        <v>301</v>
      </c>
      <c r="G48" s="140">
        <f>Iedzivotaju_skaits_struktura!E19</f>
        <v>656</v>
      </c>
      <c r="H48" s="140">
        <f>Iedzivotaju_skaits_struktura!F19</f>
        <v>1245</v>
      </c>
      <c r="I48" s="59">
        <f t="shared" si="19"/>
        <v>217.39538869715312</v>
      </c>
      <c r="J48" s="73">
        <f t="shared" si="20"/>
        <v>0.005347223095582275</v>
      </c>
      <c r="K48" s="59">
        <f t="shared" si="21"/>
        <v>2207953.227446773</v>
      </c>
      <c r="L48" s="59">
        <f t="shared" si="22"/>
        <v>57.097036449119344</v>
      </c>
      <c r="M48" s="59">
        <f t="shared" si="23"/>
        <v>-1168072.6911366594</v>
      </c>
      <c r="N48" s="59">
        <f t="shared" si="24"/>
        <v>-947277.368391982</v>
      </c>
      <c r="O48" s="74">
        <f t="shared" si="25"/>
        <v>0</v>
      </c>
      <c r="P48" s="59">
        <f t="shared" si="26"/>
        <v>0</v>
      </c>
      <c r="Q48" s="59">
        <f t="shared" si="27"/>
        <v>1260675.859054791</v>
      </c>
      <c r="R48" s="59">
        <f t="shared" si="28"/>
        <v>2097555.5660744347</v>
      </c>
      <c r="S48" s="74">
        <f t="shared" si="29"/>
        <v>-836879.7070196436</v>
      </c>
      <c r="T48" s="316">
        <f t="shared" si="30"/>
        <v>-836879.7070196436</v>
      </c>
      <c r="U48" s="326">
        <f t="shared" si="12"/>
        <v>2097555.5660744347</v>
      </c>
      <c r="V48" s="271">
        <f t="shared" si="13"/>
        <v>361.70987516372384</v>
      </c>
      <c r="W48" s="283">
        <f t="shared" si="14"/>
        <v>95</v>
      </c>
      <c r="X48" s="284"/>
      <c r="Y48" s="307">
        <f t="shared" si="31"/>
        <v>44159.064548935276</v>
      </c>
      <c r="Z48" s="333">
        <f t="shared" si="16"/>
        <v>2141714.63062337</v>
      </c>
      <c r="AA48" s="301">
        <f t="shared" si="17"/>
        <v>369.32481990401277</v>
      </c>
      <c r="AB48" s="343">
        <f t="shared" si="32"/>
        <v>97</v>
      </c>
    </row>
    <row r="49" spans="1:28" ht="15">
      <c r="A49" s="80" t="s">
        <v>42</v>
      </c>
      <c r="B49" s="132">
        <v>15</v>
      </c>
      <c r="C49" s="128" t="s">
        <v>84</v>
      </c>
      <c r="D49" s="59">
        <f>Vertetie_ienemumi!I31</f>
        <v>464766.96804724686</v>
      </c>
      <c r="E49" s="140">
        <f>Iedzivotaju_skaits_struktura!C20</f>
        <v>1602</v>
      </c>
      <c r="F49" s="140">
        <f>Iedzivotaju_skaits_struktura!D20</f>
        <v>73</v>
      </c>
      <c r="G49" s="140">
        <f>Iedzivotaju_skaits_struktura!E20</f>
        <v>185</v>
      </c>
      <c r="H49" s="140">
        <f>Iedzivotaju_skaits_struktura!F20</f>
        <v>340</v>
      </c>
      <c r="I49" s="59">
        <f t="shared" si="19"/>
        <v>290.1167091431004</v>
      </c>
      <c r="J49" s="73">
        <f t="shared" si="20"/>
        <v>0.0014593604558998238</v>
      </c>
      <c r="K49" s="59">
        <f t="shared" si="21"/>
        <v>602593.0788775769</v>
      </c>
      <c r="L49" s="59">
        <f t="shared" si="22"/>
        <v>77.12783042794774</v>
      </c>
      <c r="M49" s="59">
        <f t="shared" si="23"/>
        <v>-198085.41871808766</v>
      </c>
      <c r="N49" s="59">
        <f t="shared" si="24"/>
        <v>-137826.11083033</v>
      </c>
      <c r="O49" s="74">
        <f t="shared" si="25"/>
        <v>0</v>
      </c>
      <c r="P49" s="59">
        <f t="shared" si="26"/>
        <v>0</v>
      </c>
      <c r="Q49" s="59">
        <f t="shared" si="27"/>
        <v>464766.96804724686</v>
      </c>
      <c r="R49" s="59">
        <f t="shared" si="28"/>
        <v>572463.424933698</v>
      </c>
      <c r="S49" s="74">
        <f t="shared" si="29"/>
        <v>-107696.45688645117</v>
      </c>
      <c r="T49" s="316">
        <f t="shared" si="30"/>
        <v>-107696.45688645117</v>
      </c>
      <c r="U49" s="326">
        <f t="shared" si="12"/>
        <v>572463.424933698</v>
      </c>
      <c r="V49" s="271">
        <f t="shared" si="13"/>
        <v>357.34296188120976</v>
      </c>
      <c r="W49" s="283">
        <f t="shared" si="14"/>
        <v>95</v>
      </c>
      <c r="X49" s="284"/>
      <c r="Y49" s="307">
        <f t="shared" si="31"/>
        <v>12051.861577551463</v>
      </c>
      <c r="Z49" s="333">
        <f t="shared" si="16"/>
        <v>584515.2865112495</v>
      </c>
      <c r="AA49" s="301">
        <f t="shared" si="17"/>
        <v>364.86597160502464</v>
      </c>
      <c r="AB49" s="343">
        <f t="shared" si="32"/>
        <v>96.99999999999999</v>
      </c>
    </row>
    <row r="50" spans="1:28" ht="15">
      <c r="A50" s="79"/>
      <c r="B50" s="132">
        <v>16</v>
      </c>
      <c r="C50" s="128" t="s">
        <v>45</v>
      </c>
      <c r="D50" s="59">
        <f>Vertetie_ienemumi!I32</f>
        <v>4534125.18543623</v>
      </c>
      <c r="E50" s="140">
        <f>Iedzivotaju_skaits_struktura!C21</f>
        <v>18501</v>
      </c>
      <c r="F50" s="140">
        <f>Iedzivotaju_skaits_struktura!D21</f>
        <v>933</v>
      </c>
      <c r="G50" s="140">
        <f>Iedzivotaju_skaits_struktura!E21</f>
        <v>2131</v>
      </c>
      <c r="H50" s="140">
        <f>Iedzivotaju_skaits_struktura!F21</f>
        <v>3887</v>
      </c>
      <c r="I50" s="59">
        <f t="shared" si="19"/>
        <v>245.0746005857105</v>
      </c>
      <c r="J50" s="73">
        <f t="shared" si="20"/>
        <v>0.017025634519542907</v>
      </c>
      <c r="K50" s="59">
        <f t="shared" si="21"/>
        <v>7030154.533445826</v>
      </c>
      <c r="L50" s="59">
        <f t="shared" si="22"/>
        <v>64.49538433138584</v>
      </c>
      <c r="M50" s="59">
        <f t="shared" si="23"/>
        <v>-3199044.801354178</v>
      </c>
      <c r="N50" s="59">
        <f t="shared" si="24"/>
        <v>-2496029.3480095956</v>
      </c>
      <c r="O50" s="74">
        <f t="shared" si="25"/>
        <v>0</v>
      </c>
      <c r="P50" s="59">
        <f t="shared" si="26"/>
        <v>0</v>
      </c>
      <c r="Q50" s="59">
        <f t="shared" si="27"/>
        <v>4534125.18543623</v>
      </c>
      <c r="R50" s="59">
        <f t="shared" si="28"/>
        <v>6678646.806773535</v>
      </c>
      <c r="S50" s="74">
        <f t="shared" si="29"/>
        <v>-2144521.621337305</v>
      </c>
      <c r="T50" s="316">
        <f t="shared" si="30"/>
        <v>-2144521.621337305</v>
      </c>
      <c r="U50" s="326">
        <f t="shared" si="12"/>
        <v>6678646.806773535</v>
      </c>
      <c r="V50" s="271">
        <f t="shared" si="13"/>
        <v>360.98842261356333</v>
      </c>
      <c r="W50" s="283">
        <f t="shared" si="14"/>
        <v>95</v>
      </c>
      <c r="X50" s="284"/>
      <c r="Y50" s="307">
        <f t="shared" si="31"/>
        <v>140603.09066891577</v>
      </c>
      <c r="Z50" s="333">
        <f t="shared" si="16"/>
        <v>6819249.897442451</v>
      </c>
      <c r="AA50" s="301">
        <f t="shared" si="17"/>
        <v>368.588178879112</v>
      </c>
      <c r="AB50" s="343">
        <f t="shared" si="32"/>
        <v>97</v>
      </c>
    </row>
    <row r="51" spans="1:28" ht="15">
      <c r="A51" s="80" t="s">
        <v>44</v>
      </c>
      <c r="B51" s="132">
        <v>17</v>
      </c>
      <c r="C51" s="128" t="s">
        <v>56</v>
      </c>
      <c r="D51" s="59">
        <f>Vertetie_ienemumi!I33</f>
        <v>2007562.8769251432</v>
      </c>
      <c r="E51" s="140">
        <f>Iedzivotaju_skaits_struktura!C22</f>
        <v>6246</v>
      </c>
      <c r="F51" s="140">
        <f>Iedzivotaju_skaits_struktura!D22</f>
        <v>320</v>
      </c>
      <c r="G51" s="140">
        <f>Iedzivotaju_skaits_struktura!E22</f>
        <v>739</v>
      </c>
      <c r="H51" s="140">
        <f>Iedzivotaju_skaits_struktura!F22</f>
        <v>1271</v>
      </c>
      <c r="I51" s="59">
        <f t="shared" si="19"/>
        <v>321.415766398518</v>
      </c>
      <c r="J51" s="73">
        <f t="shared" si="20"/>
        <v>0.005775588841734329</v>
      </c>
      <c r="K51" s="59">
        <f t="shared" si="21"/>
        <v>2384832.23825997</v>
      </c>
      <c r="L51" s="59">
        <f t="shared" si="22"/>
        <v>84.18046538946103</v>
      </c>
      <c r="M51" s="59">
        <f t="shared" si="23"/>
        <v>-615752.5851608242</v>
      </c>
      <c r="N51" s="59">
        <f t="shared" si="24"/>
        <v>-377269.36133482703</v>
      </c>
      <c r="O51" s="74">
        <f t="shared" si="25"/>
        <v>0</v>
      </c>
      <c r="P51" s="59">
        <f t="shared" si="26"/>
        <v>0</v>
      </c>
      <c r="Q51" s="59">
        <f t="shared" si="27"/>
        <v>2007562.8769251432</v>
      </c>
      <c r="R51" s="59">
        <f t="shared" si="28"/>
        <v>2265590.626346972</v>
      </c>
      <c r="S51" s="74">
        <f t="shared" si="29"/>
        <v>-258027.74942182866</v>
      </c>
      <c r="T51" s="316">
        <f t="shared" si="30"/>
        <v>-258027.74942182866</v>
      </c>
      <c r="U51" s="326">
        <f t="shared" si="12"/>
        <v>2265590.626346972</v>
      </c>
      <c r="V51" s="271">
        <f t="shared" si="13"/>
        <v>362.72664526848735</v>
      </c>
      <c r="W51" s="283">
        <f t="shared" si="14"/>
        <v>95</v>
      </c>
      <c r="X51" s="284"/>
      <c r="Y51" s="307">
        <f t="shared" si="31"/>
        <v>47696.64476519916</v>
      </c>
      <c r="Z51" s="333">
        <f t="shared" si="16"/>
        <v>2313287.271112171</v>
      </c>
      <c r="AA51" s="301">
        <f t="shared" si="17"/>
        <v>370.3629956951923</v>
      </c>
      <c r="AB51" s="343">
        <f t="shared" si="32"/>
        <v>97</v>
      </c>
    </row>
    <row r="52" spans="1:28" ht="15">
      <c r="A52" s="79"/>
      <c r="B52" s="132">
        <v>18</v>
      </c>
      <c r="C52" s="128" t="s">
        <v>196</v>
      </c>
      <c r="D52" s="59">
        <f>Vertetie_ienemumi!I34</f>
        <v>944336.2718075578</v>
      </c>
      <c r="E52" s="140">
        <f>Iedzivotaju_skaits_struktura!C23</f>
        <v>4101</v>
      </c>
      <c r="F52" s="140">
        <f>Iedzivotaju_skaits_struktura!D23</f>
        <v>199</v>
      </c>
      <c r="G52" s="140">
        <f>Iedzivotaju_skaits_struktura!E23</f>
        <v>476</v>
      </c>
      <c r="H52" s="140">
        <f>Iedzivotaju_skaits_struktura!F23</f>
        <v>903</v>
      </c>
      <c r="I52" s="59">
        <f t="shared" si="19"/>
        <v>230.26975659779512</v>
      </c>
      <c r="J52" s="73">
        <f t="shared" si="20"/>
        <v>0.003787973594397747</v>
      </c>
      <c r="K52" s="59">
        <f t="shared" si="21"/>
        <v>1564114.3774501362</v>
      </c>
      <c r="L52" s="59">
        <f t="shared" si="22"/>
        <v>60.37514170460102</v>
      </c>
      <c r="M52" s="59">
        <f t="shared" si="23"/>
        <v>-776189.543387592</v>
      </c>
      <c r="N52" s="59">
        <f t="shared" si="24"/>
        <v>-619778.1056425784</v>
      </c>
      <c r="O52" s="74">
        <f t="shared" si="25"/>
        <v>0</v>
      </c>
      <c r="P52" s="59">
        <f t="shared" si="26"/>
        <v>0</v>
      </c>
      <c r="Q52" s="59">
        <f t="shared" si="27"/>
        <v>944336.2718075578</v>
      </c>
      <c r="R52" s="59">
        <f t="shared" si="28"/>
        <v>1485908.6585776294</v>
      </c>
      <c r="S52" s="74">
        <f t="shared" si="29"/>
        <v>-541572.3867700716</v>
      </c>
      <c r="T52" s="316">
        <f t="shared" si="30"/>
        <v>-541572.3867700716</v>
      </c>
      <c r="U52" s="326">
        <f t="shared" si="12"/>
        <v>1485908.6585776294</v>
      </c>
      <c r="V52" s="271">
        <f t="shared" si="13"/>
        <v>362.3283732205875</v>
      </c>
      <c r="W52" s="283">
        <f t="shared" si="14"/>
        <v>95</v>
      </c>
      <c r="X52" s="284"/>
      <c r="Y52" s="307">
        <f t="shared" si="31"/>
        <v>31282.287549002795</v>
      </c>
      <c r="Z52" s="333">
        <f t="shared" si="16"/>
        <v>1517190.9461266322</v>
      </c>
      <c r="AA52" s="301">
        <f t="shared" si="17"/>
        <v>369.9563389725999</v>
      </c>
      <c r="AB52" s="343">
        <f t="shared" si="32"/>
        <v>97</v>
      </c>
    </row>
    <row r="53" spans="1:28" ht="15">
      <c r="A53" s="80"/>
      <c r="B53" s="132">
        <v>19</v>
      </c>
      <c r="C53" s="128" t="s">
        <v>69</v>
      </c>
      <c r="D53" s="59">
        <f>Vertetie_ienemumi!I35</f>
        <v>2277051.671211404</v>
      </c>
      <c r="E53" s="140">
        <f>Iedzivotaju_skaits_struktura!C24</f>
        <v>8197</v>
      </c>
      <c r="F53" s="140">
        <f>Iedzivotaju_skaits_struktura!D24</f>
        <v>415</v>
      </c>
      <c r="G53" s="140">
        <f>Iedzivotaju_skaits_struktura!E24</f>
        <v>943</v>
      </c>
      <c r="H53" s="140">
        <f>Iedzivotaju_skaits_struktura!F24</f>
        <v>1795</v>
      </c>
      <c r="I53" s="59">
        <f t="shared" si="19"/>
        <v>277.7908589985853</v>
      </c>
      <c r="J53" s="73">
        <f t="shared" si="20"/>
        <v>0.0075876757775075535</v>
      </c>
      <c r="K53" s="59">
        <f t="shared" si="21"/>
        <v>3133071.67520438</v>
      </c>
      <c r="L53" s="59">
        <f t="shared" si="22"/>
        <v>72.67793102954992</v>
      </c>
      <c r="M53" s="59">
        <f t="shared" si="23"/>
        <v>-1169327.171513414</v>
      </c>
      <c r="N53" s="59">
        <f t="shared" si="24"/>
        <v>-856020.0039929762</v>
      </c>
      <c r="O53" s="74">
        <f t="shared" si="25"/>
        <v>0</v>
      </c>
      <c r="P53" s="59">
        <f t="shared" si="26"/>
        <v>0</v>
      </c>
      <c r="Q53" s="59">
        <f t="shared" si="27"/>
        <v>2277051.671211404</v>
      </c>
      <c r="R53" s="59">
        <f t="shared" si="28"/>
        <v>2976418.091444161</v>
      </c>
      <c r="S53" s="74">
        <f t="shared" si="29"/>
        <v>-699366.420232757</v>
      </c>
      <c r="T53" s="316">
        <f t="shared" si="30"/>
        <v>-699366.420232757</v>
      </c>
      <c r="U53" s="326">
        <f t="shared" si="12"/>
        <v>2976418.091444161</v>
      </c>
      <c r="V53" s="271">
        <f t="shared" si="13"/>
        <v>363.11066139370024</v>
      </c>
      <c r="W53" s="283">
        <f t="shared" si="14"/>
        <v>95</v>
      </c>
      <c r="X53" s="284"/>
      <c r="Y53" s="307">
        <f t="shared" si="31"/>
        <v>62661.43350408785</v>
      </c>
      <c r="Z53" s="333">
        <f t="shared" si="16"/>
        <v>3039079.5249482486</v>
      </c>
      <c r="AA53" s="301">
        <f t="shared" si="17"/>
        <v>370.7550963704097</v>
      </c>
      <c r="AB53" s="343">
        <f t="shared" si="32"/>
        <v>97</v>
      </c>
    </row>
    <row r="54" spans="1:28" ht="15">
      <c r="A54" s="80" t="s">
        <v>48</v>
      </c>
      <c r="B54" s="132">
        <v>20</v>
      </c>
      <c r="C54" s="128" t="s">
        <v>132</v>
      </c>
      <c r="D54" s="59">
        <f>Vertetie_ienemumi!I36</f>
        <v>5886418.934866442</v>
      </c>
      <c r="E54" s="140">
        <f>Iedzivotaju_skaits_struktura!C25</f>
        <v>10263</v>
      </c>
      <c r="F54" s="140">
        <f>Iedzivotaju_skaits_struktura!D25</f>
        <v>901</v>
      </c>
      <c r="G54" s="140">
        <f>Iedzivotaju_skaits_struktura!E25</f>
        <v>1364</v>
      </c>
      <c r="H54" s="140">
        <f>Iedzivotaju_skaits_struktura!F25</f>
        <v>1430</v>
      </c>
      <c r="I54" s="59">
        <f t="shared" si="19"/>
        <v>573.5573355613799</v>
      </c>
      <c r="J54" s="73">
        <f t="shared" si="20"/>
        <v>0.010273517136358427</v>
      </c>
      <c r="K54" s="59">
        <f t="shared" si="21"/>
        <v>4242098.171889021</v>
      </c>
      <c r="L54" s="59">
        <f t="shared" si="22"/>
        <v>138.7619686379205</v>
      </c>
      <c r="M54" s="59">
        <f t="shared" si="23"/>
        <v>1220110.9457885195</v>
      </c>
      <c r="N54" s="59">
        <f t="shared" si="24"/>
        <v>1644320.7629774213</v>
      </c>
      <c r="O54" s="74">
        <f t="shared" si="25"/>
        <v>549049.9256048338</v>
      </c>
      <c r="P54" s="59">
        <f t="shared" si="26"/>
        <v>2060246.6272032547</v>
      </c>
      <c r="Q54" s="59">
        <f t="shared" si="27"/>
        <v>5337369.009261608</v>
      </c>
      <c r="R54" s="59">
        <f t="shared" si="28"/>
        <v>4029993.2632945697</v>
      </c>
      <c r="S54" s="74">
        <f t="shared" si="29"/>
        <v>0</v>
      </c>
      <c r="T54" s="316">
        <f t="shared" si="30"/>
        <v>549049.9256048338</v>
      </c>
      <c r="U54" s="326">
        <f t="shared" si="12"/>
        <v>5337369.009261608</v>
      </c>
      <c r="V54" s="271">
        <f t="shared" si="13"/>
        <v>520.0593402768789</v>
      </c>
      <c r="W54" s="283">
        <f t="shared" si="14"/>
        <v>125.81908275085627</v>
      </c>
      <c r="X54" s="284"/>
      <c r="Y54" s="307">
        <f t="shared" si="31"/>
        <v>0</v>
      </c>
      <c r="Z54" s="333">
        <f t="shared" si="16"/>
        <v>5337369.009261608</v>
      </c>
      <c r="AA54" s="301">
        <f t="shared" si="17"/>
        <v>520.0593402768789</v>
      </c>
      <c r="AB54" s="343">
        <f t="shared" si="32"/>
        <v>125.81908275085627</v>
      </c>
    </row>
    <row r="55" spans="1:28" ht="15">
      <c r="A55" s="79"/>
      <c r="B55" s="132">
        <v>21</v>
      </c>
      <c r="C55" s="128" t="s">
        <v>109</v>
      </c>
      <c r="D55" s="59">
        <f>Vertetie_ienemumi!I37</f>
        <v>6318006.983632938</v>
      </c>
      <c r="E55" s="140">
        <f>Iedzivotaju_skaits_struktura!C26</f>
        <v>9782</v>
      </c>
      <c r="F55" s="140">
        <f>Iedzivotaju_skaits_struktura!D26</f>
        <v>812</v>
      </c>
      <c r="G55" s="140">
        <f>Iedzivotaju_skaits_struktura!E26</f>
        <v>1373</v>
      </c>
      <c r="H55" s="140">
        <f>Iedzivotaju_skaits_struktura!F26</f>
        <v>1472</v>
      </c>
      <c r="I55" s="59">
        <f t="shared" si="19"/>
        <v>645.8809020274931</v>
      </c>
      <c r="J55" s="73">
        <f t="shared" si="20"/>
        <v>0.00989988443789658</v>
      </c>
      <c r="K55" s="59">
        <f t="shared" si="21"/>
        <v>4087819.3045774917</v>
      </c>
      <c r="L55" s="59">
        <f t="shared" si="22"/>
        <v>154.55690462046863</v>
      </c>
      <c r="M55" s="59">
        <f t="shared" si="23"/>
        <v>1821405.7485976974</v>
      </c>
      <c r="N55" s="59">
        <f t="shared" si="24"/>
        <v>2230187.6790554463</v>
      </c>
      <c r="O55" s="74">
        <f t="shared" si="25"/>
        <v>819632.5868689638</v>
      </c>
      <c r="P55" s="59">
        <f t="shared" si="26"/>
        <v>2211302.444271528</v>
      </c>
      <c r="Q55" s="59">
        <f t="shared" si="27"/>
        <v>5498374.396763974</v>
      </c>
      <c r="R55" s="59">
        <f t="shared" si="28"/>
        <v>3883428.339348617</v>
      </c>
      <c r="S55" s="74">
        <f t="shared" si="29"/>
        <v>0</v>
      </c>
      <c r="T55" s="316">
        <f t="shared" si="30"/>
        <v>819632.5868689638</v>
      </c>
      <c r="U55" s="326">
        <f t="shared" si="12"/>
        <v>5498374.396763974</v>
      </c>
      <c r="V55" s="271">
        <f t="shared" si="13"/>
        <v>562.0910239995884</v>
      </c>
      <c r="W55" s="283">
        <f t="shared" si="14"/>
        <v>134.50629754125774</v>
      </c>
      <c r="X55" s="284"/>
      <c r="Y55" s="307">
        <f t="shared" si="31"/>
        <v>0</v>
      </c>
      <c r="Z55" s="333">
        <f t="shared" si="16"/>
        <v>5498374.396763974</v>
      </c>
      <c r="AA55" s="301">
        <f t="shared" si="17"/>
        <v>562.0910239995884</v>
      </c>
      <c r="AB55" s="343">
        <f t="shared" si="32"/>
        <v>134.50629754125774</v>
      </c>
    </row>
    <row r="56" spans="1:28" ht="15">
      <c r="A56" s="80"/>
      <c r="B56" s="132">
        <v>22</v>
      </c>
      <c r="C56" s="128" t="s">
        <v>115</v>
      </c>
      <c r="D56" s="59">
        <f>Vertetie_ienemumi!I38</f>
        <v>2242301.2081429698</v>
      </c>
      <c r="E56" s="140">
        <f>Iedzivotaju_skaits_struktura!C27</f>
        <v>5701</v>
      </c>
      <c r="F56" s="140">
        <f>Iedzivotaju_skaits_struktura!D27</f>
        <v>371</v>
      </c>
      <c r="G56" s="140">
        <f>Iedzivotaju_skaits_struktura!E27</f>
        <v>811</v>
      </c>
      <c r="H56" s="140">
        <f>Iedzivotaju_skaits_struktura!F27</f>
        <v>1040</v>
      </c>
      <c r="I56" s="59">
        <f t="shared" si="19"/>
        <v>393.3171738542308</v>
      </c>
      <c r="J56" s="73">
        <f t="shared" si="20"/>
        <v>0.005664652643458778</v>
      </c>
      <c r="K56" s="59">
        <f t="shared" si="21"/>
        <v>2339024.9224542123</v>
      </c>
      <c r="L56" s="59">
        <f t="shared" si="22"/>
        <v>95.8647847920425</v>
      </c>
      <c r="M56" s="59">
        <f t="shared" si="23"/>
        <v>-330626.20655666385</v>
      </c>
      <c r="N56" s="59">
        <f t="shared" si="24"/>
        <v>-96723.71431124257</v>
      </c>
      <c r="O56" s="74">
        <f t="shared" si="25"/>
        <v>0</v>
      </c>
      <c r="P56" s="59">
        <f t="shared" si="26"/>
        <v>0</v>
      </c>
      <c r="Q56" s="59">
        <f t="shared" si="27"/>
        <v>2242301.2081429698</v>
      </c>
      <c r="R56" s="59">
        <f t="shared" si="28"/>
        <v>2222073.6763315015</v>
      </c>
      <c r="S56" s="74">
        <f t="shared" si="29"/>
        <v>0</v>
      </c>
      <c r="T56" s="316">
        <f t="shared" si="30"/>
        <v>0</v>
      </c>
      <c r="U56" s="326">
        <f t="shared" si="12"/>
        <v>2242301.2081429698</v>
      </c>
      <c r="V56" s="271">
        <f t="shared" si="13"/>
        <v>393.3171738542308</v>
      </c>
      <c r="W56" s="283">
        <f t="shared" si="14"/>
        <v>95.8647847920425</v>
      </c>
      <c r="X56" s="284"/>
      <c r="Y56" s="307">
        <f t="shared" si="31"/>
        <v>26552.966637616046</v>
      </c>
      <c r="Z56" s="333">
        <f t="shared" si="16"/>
        <v>2268854.174780586</v>
      </c>
      <c r="AA56" s="301">
        <f t="shared" si="17"/>
        <v>397.9747719313429</v>
      </c>
      <c r="AB56" s="343">
        <f t="shared" si="32"/>
        <v>97</v>
      </c>
    </row>
    <row r="57" spans="1:28" ht="15">
      <c r="A57" s="80"/>
      <c r="B57" s="132">
        <v>23</v>
      </c>
      <c r="C57" s="128" t="s">
        <v>46</v>
      </c>
      <c r="D57" s="59">
        <f>Vertetie_ienemumi!I39</f>
        <v>266380.30014223466</v>
      </c>
      <c r="E57" s="140">
        <f>Iedzivotaju_skaits_struktura!C28</f>
        <v>1288</v>
      </c>
      <c r="F57" s="140">
        <f>Iedzivotaju_skaits_struktura!D28</f>
        <v>44</v>
      </c>
      <c r="G57" s="140">
        <f>Iedzivotaju_skaits_struktura!E28</f>
        <v>142</v>
      </c>
      <c r="H57" s="140">
        <f>Iedzivotaju_skaits_struktura!F28</f>
        <v>309</v>
      </c>
      <c r="I57" s="59">
        <f t="shared" si="19"/>
        <v>206.8170032160207</v>
      </c>
      <c r="J57" s="73">
        <f t="shared" si="20"/>
        <v>0.0011466467871614847</v>
      </c>
      <c r="K57" s="59">
        <f t="shared" si="21"/>
        <v>473468.64516394085</v>
      </c>
      <c r="L57" s="59">
        <f t="shared" si="22"/>
        <v>56.261444736218834</v>
      </c>
      <c r="M57" s="59">
        <f t="shared" si="23"/>
        <v>-254435.2095381003</v>
      </c>
      <c r="N57" s="59">
        <f t="shared" si="24"/>
        <v>-207088.3450217062</v>
      </c>
      <c r="O57" s="74">
        <f t="shared" si="25"/>
        <v>0</v>
      </c>
      <c r="P57" s="59">
        <f t="shared" si="26"/>
        <v>0</v>
      </c>
      <c r="Q57" s="59">
        <f t="shared" si="27"/>
        <v>266380.30014223466</v>
      </c>
      <c r="R57" s="59">
        <f t="shared" si="28"/>
        <v>449795.2129057438</v>
      </c>
      <c r="S57" s="74">
        <f t="shared" si="29"/>
        <v>-183414.91276350914</v>
      </c>
      <c r="T57" s="316">
        <f t="shared" si="30"/>
        <v>-183414.91276350914</v>
      </c>
      <c r="U57" s="326">
        <f t="shared" si="12"/>
        <v>449795.2129057438</v>
      </c>
      <c r="V57" s="271">
        <f t="shared" si="13"/>
        <v>349.2198857963849</v>
      </c>
      <c r="W57" s="283">
        <f t="shared" si="14"/>
        <v>95</v>
      </c>
      <c r="X57" s="284"/>
      <c r="Y57" s="307">
        <f t="shared" si="31"/>
        <v>9469.372903278796</v>
      </c>
      <c r="Z57" s="333">
        <f t="shared" si="16"/>
        <v>459264.5858090226</v>
      </c>
      <c r="AA57" s="301">
        <f t="shared" si="17"/>
        <v>356.5718833920983</v>
      </c>
      <c r="AB57" s="343">
        <f t="shared" si="32"/>
        <v>97</v>
      </c>
    </row>
    <row r="58" spans="1:28" ht="15">
      <c r="A58" s="80" t="s">
        <v>53</v>
      </c>
      <c r="B58" s="132">
        <v>24</v>
      </c>
      <c r="C58" s="128" t="s">
        <v>47</v>
      </c>
      <c r="D58" s="59">
        <f>Vertetie_ienemumi!I40</f>
        <v>3451505.7462743833</v>
      </c>
      <c r="E58" s="140">
        <f>Iedzivotaju_skaits_struktura!C29</f>
        <v>14972</v>
      </c>
      <c r="F58" s="140">
        <f>Iedzivotaju_skaits_struktura!D29</f>
        <v>734</v>
      </c>
      <c r="G58" s="140">
        <f>Iedzivotaju_skaits_struktura!E29</f>
        <v>1666</v>
      </c>
      <c r="H58" s="140">
        <f>Iedzivotaju_skaits_struktura!F29</f>
        <v>3192</v>
      </c>
      <c r="I58" s="59">
        <f t="shared" si="19"/>
        <v>230.53070707149234</v>
      </c>
      <c r="J58" s="73">
        <f t="shared" si="20"/>
        <v>0.013635978870801774</v>
      </c>
      <c r="K58" s="59">
        <f t="shared" si="21"/>
        <v>5630511.953401914</v>
      </c>
      <c r="L58" s="59">
        <f t="shared" si="22"/>
        <v>61.30003407929912</v>
      </c>
      <c r="M58" s="59">
        <f t="shared" si="23"/>
        <v>-2742057.4024677225</v>
      </c>
      <c r="N58" s="59">
        <f t="shared" si="24"/>
        <v>-2179006.2071275306</v>
      </c>
      <c r="O58" s="74">
        <f t="shared" si="25"/>
        <v>0</v>
      </c>
      <c r="P58" s="59">
        <f t="shared" si="26"/>
        <v>0</v>
      </c>
      <c r="Q58" s="59">
        <f t="shared" si="27"/>
        <v>3451505.7462743833</v>
      </c>
      <c r="R58" s="59">
        <f t="shared" si="28"/>
        <v>5348986.355731818</v>
      </c>
      <c r="S58" s="74">
        <f t="shared" si="29"/>
        <v>-1897480.6094574346</v>
      </c>
      <c r="T58" s="316">
        <f t="shared" si="30"/>
        <v>-1897480.6094574346</v>
      </c>
      <c r="U58" s="326">
        <f t="shared" si="12"/>
        <v>5348986.355731818</v>
      </c>
      <c r="V58" s="271">
        <f t="shared" si="13"/>
        <v>357.2659868909844</v>
      </c>
      <c r="W58" s="283">
        <f t="shared" si="14"/>
        <v>95</v>
      </c>
      <c r="X58" s="284"/>
      <c r="Y58" s="307">
        <f t="shared" si="31"/>
        <v>112610.23906803876</v>
      </c>
      <c r="Z58" s="333">
        <f t="shared" si="16"/>
        <v>5461596.594799857</v>
      </c>
      <c r="AA58" s="301">
        <f t="shared" si="17"/>
        <v>364.7873760886893</v>
      </c>
      <c r="AB58" s="343">
        <f t="shared" si="32"/>
        <v>97.00000000000001</v>
      </c>
    </row>
    <row r="59" spans="1:28" ht="15">
      <c r="A59" s="80"/>
      <c r="B59" s="132">
        <v>25</v>
      </c>
      <c r="C59" s="128" t="s">
        <v>52</v>
      </c>
      <c r="D59" s="59">
        <f>Vertetie_ienemumi!I41</f>
        <v>8245770.8090919405</v>
      </c>
      <c r="E59" s="140">
        <f>Iedzivotaju_skaits_struktura!C30</f>
        <v>26841</v>
      </c>
      <c r="F59" s="140">
        <f>Iedzivotaju_skaits_struktura!D30</f>
        <v>1478</v>
      </c>
      <c r="G59" s="140">
        <f>Iedzivotaju_skaits_struktura!E30</f>
        <v>3092</v>
      </c>
      <c r="H59" s="140">
        <f>Iedzivotaju_skaits_struktura!F30</f>
        <v>5166</v>
      </c>
      <c r="I59" s="59">
        <f t="shared" si="19"/>
        <v>307.2080328263455</v>
      </c>
      <c r="J59" s="73">
        <f t="shared" si="20"/>
        <v>0.024707885164586024</v>
      </c>
      <c r="K59" s="59">
        <f t="shared" si="21"/>
        <v>10202277.671489492</v>
      </c>
      <c r="L59" s="59">
        <f t="shared" si="22"/>
        <v>80.82284245345471</v>
      </c>
      <c r="M59" s="59">
        <f t="shared" si="23"/>
        <v>-2976734.6295465007</v>
      </c>
      <c r="N59" s="59">
        <f t="shared" si="24"/>
        <v>-1956506.8623975515</v>
      </c>
      <c r="O59" s="74">
        <f t="shared" si="25"/>
        <v>0</v>
      </c>
      <c r="P59" s="59">
        <f t="shared" si="26"/>
        <v>0</v>
      </c>
      <c r="Q59" s="59">
        <f t="shared" si="27"/>
        <v>8245770.8090919405</v>
      </c>
      <c r="R59" s="59">
        <f t="shared" si="28"/>
        <v>9692163.787915017</v>
      </c>
      <c r="S59" s="74">
        <f t="shared" si="29"/>
        <v>-1446392.978823077</v>
      </c>
      <c r="T59" s="316">
        <f t="shared" si="30"/>
        <v>-1446392.978823077</v>
      </c>
      <c r="U59" s="326">
        <f t="shared" si="12"/>
        <v>9692163.787915017</v>
      </c>
      <c r="V59" s="271">
        <f t="shared" si="13"/>
        <v>361.09548034406384</v>
      </c>
      <c r="W59" s="283">
        <f t="shared" si="14"/>
        <v>95</v>
      </c>
      <c r="X59" s="284"/>
      <c r="Y59" s="307">
        <f t="shared" si="31"/>
        <v>204045.55342978984</v>
      </c>
      <c r="Z59" s="333">
        <f t="shared" si="16"/>
        <v>9896209.341344807</v>
      </c>
      <c r="AA59" s="301">
        <f t="shared" si="17"/>
        <v>368.69749045657045</v>
      </c>
      <c r="AB59" s="343">
        <f t="shared" si="32"/>
        <v>97</v>
      </c>
    </row>
    <row r="60" spans="1:28" ht="15">
      <c r="A60" s="80"/>
      <c r="B60" s="132">
        <v>26</v>
      </c>
      <c r="C60" s="128" t="s">
        <v>133</v>
      </c>
      <c r="D60" s="59">
        <f>Vertetie_ienemumi!I42</f>
        <v>1213796.9627385123</v>
      </c>
      <c r="E60" s="140">
        <f>Iedzivotaju_skaits_struktura!C31</f>
        <v>3516</v>
      </c>
      <c r="F60" s="140">
        <f>Iedzivotaju_skaits_struktura!D31</f>
        <v>194</v>
      </c>
      <c r="G60" s="140">
        <f>Iedzivotaju_skaits_struktura!E31</f>
        <v>405</v>
      </c>
      <c r="H60" s="140">
        <f>Iedzivotaju_skaits_struktura!F31</f>
        <v>725</v>
      </c>
      <c r="I60" s="59">
        <f t="shared" si="19"/>
        <v>345.2209791633994</v>
      </c>
      <c r="J60" s="73">
        <f t="shared" si="20"/>
        <v>0.0032659130230514484</v>
      </c>
      <c r="K60" s="59">
        <f t="shared" si="21"/>
        <v>1348547.2872385678</v>
      </c>
      <c r="L60" s="59">
        <f t="shared" si="22"/>
        <v>90.00774197722166</v>
      </c>
      <c r="M60" s="59">
        <f t="shared" si="23"/>
        <v>-269605.0532239124</v>
      </c>
      <c r="N60" s="59">
        <f t="shared" si="24"/>
        <v>-134750.32450005552</v>
      </c>
      <c r="O60" s="74">
        <f t="shared" si="25"/>
        <v>0</v>
      </c>
      <c r="P60" s="59">
        <f t="shared" si="26"/>
        <v>0</v>
      </c>
      <c r="Q60" s="59">
        <f t="shared" si="27"/>
        <v>1213796.9627385123</v>
      </c>
      <c r="R60" s="59">
        <f t="shared" si="28"/>
        <v>1281119.9228766395</v>
      </c>
      <c r="S60" s="74">
        <f t="shared" si="29"/>
        <v>-67322.96013812721</v>
      </c>
      <c r="T60" s="316">
        <f t="shared" si="30"/>
        <v>-67322.96013812721</v>
      </c>
      <c r="U60" s="326">
        <f t="shared" si="12"/>
        <v>1281119.9228766395</v>
      </c>
      <c r="V60" s="271">
        <f t="shared" si="13"/>
        <v>364.36857874762217</v>
      </c>
      <c r="W60" s="283">
        <f t="shared" si="14"/>
        <v>95</v>
      </c>
      <c r="X60" s="284"/>
      <c r="Y60" s="307">
        <f t="shared" si="31"/>
        <v>26970.945744771278</v>
      </c>
      <c r="Z60" s="333">
        <f t="shared" si="16"/>
        <v>1308090.8686214108</v>
      </c>
      <c r="AA60" s="301">
        <f t="shared" si="17"/>
        <v>372.0394961949405</v>
      </c>
      <c r="AB60" s="343">
        <f t="shared" si="32"/>
        <v>97</v>
      </c>
    </row>
    <row r="61" spans="1:28" ht="15">
      <c r="A61" s="79"/>
      <c r="B61" s="132">
        <v>27</v>
      </c>
      <c r="C61" s="128" t="s">
        <v>134</v>
      </c>
      <c r="D61" s="59">
        <f>Vertetie_ienemumi!I43</f>
        <v>1904846.4716887225</v>
      </c>
      <c r="E61" s="140">
        <f>Iedzivotaju_skaits_struktura!C32</f>
        <v>6710</v>
      </c>
      <c r="F61" s="140">
        <f>Iedzivotaju_skaits_struktura!D32</f>
        <v>349</v>
      </c>
      <c r="G61" s="140">
        <f>Iedzivotaju_skaits_struktura!E32</f>
        <v>849</v>
      </c>
      <c r="H61" s="140">
        <f>Iedzivotaju_skaits_struktura!F32</f>
        <v>1413</v>
      </c>
      <c r="I61" s="59">
        <f t="shared" si="19"/>
        <v>283.8817394469035</v>
      </c>
      <c r="J61" s="73">
        <f t="shared" si="20"/>
        <v>0.006358821438135523</v>
      </c>
      <c r="K61" s="59">
        <f t="shared" si="21"/>
        <v>2625658.227854472</v>
      </c>
      <c r="L61" s="59">
        <f t="shared" si="22"/>
        <v>72.54738836460245</v>
      </c>
      <c r="M61" s="59">
        <f t="shared" si="23"/>
        <v>-983377.578951197</v>
      </c>
      <c r="N61" s="59">
        <f t="shared" si="24"/>
        <v>-720811.7561657496</v>
      </c>
      <c r="O61" s="74">
        <f t="shared" si="25"/>
        <v>0</v>
      </c>
      <c r="P61" s="59">
        <f t="shared" si="26"/>
        <v>0</v>
      </c>
      <c r="Q61" s="59">
        <f t="shared" si="27"/>
        <v>1904846.4716887225</v>
      </c>
      <c r="R61" s="59">
        <f t="shared" si="28"/>
        <v>2494375.3164617484</v>
      </c>
      <c r="S61" s="74">
        <f t="shared" si="29"/>
        <v>-589528.844773026</v>
      </c>
      <c r="T61" s="316">
        <f t="shared" si="30"/>
        <v>-589528.844773026</v>
      </c>
      <c r="U61" s="326">
        <f t="shared" si="12"/>
        <v>2494375.3164617484</v>
      </c>
      <c r="V61" s="271">
        <f t="shared" si="13"/>
        <v>371.7399875501861</v>
      </c>
      <c r="W61" s="283">
        <f t="shared" si="14"/>
        <v>95</v>
      </c>
      <c r="X61" s="284"/>
      <c r="Y61" s="307">
        <f t="shared" si="31"/>
        <v>52513.16455708956</v>
      </c>
      <c r="Z61" s="333">
        <f t="shared" si="16"/>
        <v>2546888.481018838</v>
      </c>
      <c r="AA61" s="301">
        <f t="shared" si="17"/>
        <v>379.5660925512426</v>
      </c>
      <c r="AB61" s="343">
        <f t="shared" si="32"/>
        <v>97</v>
      </c>
    </row>
    <row r="62" spans="1:28" ht="15">
      <c r="A62" s="80"/>
      <c r="B62" s="132">
        <v>28</v>
      </c>
      <c r="C62" s="128" t="s">
        <v>127</v>
      </c>
      <c r="D62" s="59">
        <f>Vertetie_ienemumi!I44</f>
        <v>2399378.4627235234</v>
      </c>
      <c r="E62" s="140">
        <f>Iedzivotaju_skaits_struktura!C33</f>
        <v>8215</v>
      </c>
      <c r="F62" s="140">
        <f>Iedzivotaju_skaits_struktura!D33</f>
        <v>420</v>
      </c>
      <c r="G62" s="140">
        <f>Iedzivotaju_skaits_struktura!E33</f>
        <v>902</v>
      </c>
      <c r="H62" s="140">
        <f>Iedzivotaju_skaits_struktura!F33</f>
        <v>1707</v>
      </c>
      <c r="I62" s="59">
        <f t="shared" si="19"/>
        <v>292.07284999677705</v>
      </c>
      <c r="J62" s="73">
        <f t="shared" si="20"/>
        <v>0.007470288144043788</v>
      </c>
      <c r="K62" s="59">
        <f t="shared" si="21"/>
        <v>3084600.459484431</v>
      </c>
      <c r="L62" s="59">
        <f t="shared" si="22"/>
        <v>77.78571306847833</v>
      </c>
      <c r="M62" s="59">
        <f t="shared" si="23"/>
        <v>-993682.0427093506</v>
      </c>
      <c r="N62" s="59">
        <f t="shared" si="24"/>
        <v>-685221.9967609076</v>
      </c>
      <c r="O62" s="74">
        <f t="shared" si="25"/>
        <v>0</v>
      </c>
      <c r="P62" s="59">
        <f t="shared" si="26"/>
        <v>0</v>
      </c>
      <c r="Q62" s="59">
        <f t="shared" si="27"/>
        <v>2399378.4627235234</v>
      </c>
      <c r="R62" s="59">
        <f t="shared" si="28"/>
        <v>2930370.4365102095</v>
      </c>
      <c r="S62" s="74">
        <f t="shared" si="29"/>
        <v>-530991.9737866861</v>
      </c>
      <c r="T62" s="316">
        <f t="shared" si="30"/>
        <v>-530991.9737866861</v>
      </c>
      <c r="U62" s="326">
        <f t="shared" si="12"/>
        <v>2930370.4365102095</v>
      </c>
      <c r="V62" s="271">
        <f t="shared" si="13"/>
        <v>356.7097305551077</v>
      </c>
      <c r="W62" s="283">
        <f t="shared" si="14"/>
        <v>95</v>
      </c>
      <c r="X62" s="284"/>
      <c r="Y62" s="307">
        <f t="shared" si="31"/>
        <v>61692.0091896886</v>
      </c>
      <c r="Z62" s="333">
        <f t="shared" si="16"/>
        <v>2992062.445699898</v>
      </c>
      <c r="AA62" s="301">
        <f t="shared" si="17"/>
        <v>364.2194090931099</v>
      </c>
      <c r="AB62" s="343">
        <f t="shared" si="32"/>
        <v>97</v>
      </c>
    </row>
    <row r="63" spans="1:28" ht="15">
      <c r="A63" s="79"/>
      <c r="B63" s="132">
        <v>29</v>
      </c>
      <c r="C63" s="128" t="s">
        <v>135</v>
      </c>
      <c r="D63" s="59">
        <f>Vertetie_ienemumi!I45</f>
        <v>4182102.0991229117</v>
      </c>
      <c r="E63" s="140">
        <f>Iedzivotaju_skaits_struktura!C34</f>
        <v>6838</v>
      </c>
      <c r="F63" s="140">
        <f>Iedzivotaju_skaits_struktura!D34</f>
        <v>438</v>
      </c>
      <c r="G63" s="140">
        <f>Iedzivotaju_skaits_struktura!E34</f>
        <v>685</v>
      </c>
      <c r="H63" s="140">
        <f>Iedzivotaju_skaits_struktura!F34</f>
        <v>1494</v>
      </c>
      <c r="I63" s="59">
        <f t="shared" si="19"/>
        <v>611.5972651539795</v>
      </c>
      <c r="J63" s="73">
        <f t="shared" si="20"/>
        <v>0.006328181767217138</v>
      </c>
      <c r="K63" s="59">
        <f t="shared" si="21"/>
        <v>2613006.621762322</v>
      </c>
      <c r="L63" s="59">
        <f t="shared" si="22"/>
        <v>160.04942598661788</v>
      </c>
      <c r="M63" s="59">
        <f t="shared" si="23"/>
        <v>1307794.8151843576</v>
      </c>
      <c r="N63" s="59">
        <f t="shared" si="24"/>
        <v>1569095.47736059</v>
      </c>
      <c r="O63" s="74">
        <f t="shared" si="25"/>
        <v>588507.6668329609</v>
      </c>
      <c r="P63" s="59">
        <f t="shared" si="26"/>
        <v>1463735.734693019</v>
      </c>
      <c r="Q63" s="59">
        <f t="shared" si="27"/>
        <v>3593594.4322899505</v>
      </c>
      <c r="R63" s="59">
        <f t="shared" si="28"/>
        <v>2482356.290674206</v>
      </c>
      <c r="S63" s="74">
        <f t="shared" si="29"/>
        <v>0</v>
      </c>
      <c r="T63" s="316">
        <f t="shared" si="30"/>
        <v>588507.6668329609</v>
      </c>
      <c r="U63" s="326">
        <f t="shared" si="12"/>
        <v>3593594.4322899505</v>
      </c>
      <c r="V63" s="271">
        <f t="shared" si="13"/>
        <v>525.5329675767696</v>
      </c>
      <c r="W63" s="283">
        <f t="shared" si="14"/>
        <v>137.52718429263984</v>
      </c>
      <c r="X63" s="284"/>
      <c r="Y63" s="307">
        <f t="shared" si="31"/>
        <v>0</v>
      </c>
      <c r="Z63" s="333">
        <f t="shared" si="16"/>
        <v>3593594.4322899505</v>
      </c>
      <c r="AA63" s="301">
        <f t="shared" si="17"/>
        <v>525.5329675767696</v>
      </c>
      <c r="AB63" s="343">
        <f t="shared" si="32"/>
        <v>137.52718429263984</v>
      </c>
    </row>
    <row r="64" spans="1:28" ht="15">
      <c r="A64" s="80" t="s">
        <v>60</v>
      </c>
      <c r="B64" s="132">
        <v>30</v>
      </c>
      <c r="C64" s="128" t="s">
        <v>57</v>
      </c>
      <c r="D64" s="59">
        <f>Vertetie_ienemumi!I46</f>
        <v>6843205.9832130475</v>
      </c>
      <c r="E64" s="140">
        <f>Iedzivotaju_skaits_struktura!C35</f>
        <v>19155</v>
      </c>
      <c r="F64" s="140">
        <f>Iedzivotaju_skaits_struktura!D35</f>
        <v>1111</v>
      </c>
      <c r="G64" s="140">
        <f>Iedzivotaju_skaits_struktura!E35</f>
        <v>2049</v>
      </c>
      <c r="H64" s="140">
        <f>Iedzivotaju_skaits_struktura!F35</f>
        <v>4139</v>
      </c>
      <c r="I64" s="59">
        <f t="shared" si="19"/>
        <v>357.2542930416626</v>
      </c>
      <c r="J64" s="73">
        <f t="shared" si="20"/>
        <v>0.01770264910438761</v>
      </c>
      <c r="K64" s="59">
        <f t="shared" si="21"/>
        <v>7309704.593526801</v>
      </c>
      <c r="L64" s="59">
        <f t="shared" si="22"/>
        <v>93.61809216302849</v>
      </c>
      <c r="M64" s="59">
        <f t="shared" si="23"/>
        <v>-1197469.069666434</v>
      </c>
      <c r="N64" s="59">
        <f t="shared" si="24"/>
        <v>-466498.6103137536</v>
      </c>
      <c r="O64" s="74">
        <f t="shared" si="25"/>
        <v>0</v>
      </c>
      <c r="P64" s="59">
        <f t="shared" si="26"/>
        <v>0</v>
      </c>
      <c r="Q64" s="59">
        <f t="shared" si="27"/>
        <v>6843205.9832130475</v>
      </c>
      <c r="R64" s="59">
        <f t="shared" si="28"/>
        <v>6944219.363850461</v>
      </c>
      <c r="S64" s="74">
        <f t="shared" si="29"/>
        <v>-101013.38063741382</v>
      </c>
      <c r="T64" s="316">
        <f t="shared" si="30"/>
        <v>-101013.38063741382</v>
      </c>
      <c r="U64" s="326">
        <f t="shared" si="12"/>
        <v>6944219.363850461</v>
      </c>
      <c r="V64" s="271">
        <f t="shared" si="13"/>
        <v>362.5277663195229</v>
      </c>
      <c r="W64" s="283">
        <f t="shared" si="14"/>
        <v>95</v>
      </c>
      <c r="X64" s="284"/>
      <c r="Y64" s="307">
        <f t="shared" si="31"/>
        <v>146194.09187053517</v>
      </c>
      <c r="Z64" s="333">
        <f t="shared" si="16"/>
        <v>7090413.4557209965</v>
      </c>
      <c r="AA64" s="301">
        <f t="shared" si="17"/>
        <v>370.1599298209865</v>
      </c>
      <c r="AB64" s="343">
        <f t="shared" si="32"/>
        <v>97</v>
      </c>
    </row>
    <row r="65" spans="1:28" ht="15">
      <c r="A65" s="80"/>
      <c r="B65" s="132">
        <v>31</v>
      </c>
      <c r="C65" s="128" t="s">
        <v>99</v>
      </c>
      <c r="D65" s="59">
        <f>Vertetie_ienemumi!I47</f>
        <v>737949.8519929622</v>
      </c>
      <c r="E65" s="140">
        <f>Iedzivotaju_skaits_struktura!C36</f>
        <v>3033</v>
      </c>
      <c r="F65" s="140">
        <f>Iedzivotaju_skaits_struktura!D36</f>
        <v>132</v>
      </c>
      <c r="G65" s="140">
        <f>Iedzivotaju_skaits_struktura!E36</f>
        <v>370</v>
      </c>
      <c r="H65" s="140">
        <f>Iedzivotaju_skaits_struktura!F36</f>
        <v>645</v>
      </c>
      <c r="I65" s="59">
        <f t="shared" si="19"/>
        <v>243.30690800954903</v>
      </c>
      <c r="J65" s="73">
        <f t="shared" si="20"/>
        <v>0.0027903269239495225</v>
      </c>
      <c r="K65" s="59">
        <f t="shared" si="21"/>
        <v>1152170.2437393994</v>
      </c>
      <c r="L65" s="59">
        <f t="shared" si="22"/>
        <v>64.04868169463623</v>
      </c>
      <c r="M65" s="59">
        <f t="shared" si="23"/>
        <v>-529437.4161203771</v>
      </c>
      <c r="N65" s="59">
        <f t="shared" si="24"/>
        <v>-414220.3917464372</v>
      </c>
      <c r="O65" s="74">
        <f t="shared" si="25"/>
        <v>0</v>
      </c>
      <c r="P65" s="59">
        <f t="shared" si="26"/>
        <v>0</v>
      </c>
      <c r="Q65" s="59">
        <f t="shared" si="27"/>
        <v>737949.8519929622</v>
      </c>
      <c r="R65" s="59">
        <f t="shared" si="28"/>
        <v>1094561.7315524293</v>
      </c>
      <c r="S65" s="74">
        <f t="shared" si="29"/>
        <v>-356611.8795594671</v>
      </c>
      <c r="T65" s="316">
        <f t="shared" si="30"/>
        <v>-356611.8795594671</v>
      </c>
      <c r="U65" s="326">
        <f t="shared" si="12"/>
        <v>1094561.7315524293</v>
      </c>
      <c r="V65" s="271">
        <f t="shared" si="13"/>
        <v>360.8841844881072</v>
      </c>
      <c r="W65" s="283">
        <f t="shared" si="14"/>
        <v>94.99999999999999</v>
      </c>
      <c r="X65" s="284"/>
      <c r="Y65" s="307">
        <f t="shared" si="31"/>
        <v>23043.40487478813</v>
      </c>
      <c r="Z65" s="333">
        <f t="shared" si="16"/>
        <v>1117605.1364272174</v>
      </c>
      <c r="AA65" s="301">
        <f t="shared" si="17"/>
        <v>368.4817462668043</v>
      </c>
      <c r="AB65" s="343">
        <f t="shared" si="32"/>
        <v>97</v>
      </c>
    </row>
    <row r="66" spans="1:28" ht="15">
      <c r="A66" s="79" t="s">
        <v>63</v>
      </c>
      <c r="B66" s="132">
        <v>32</v>
      </c>
      <c r="C66" s="128" t="s">
        <v>97</v>
      </c>
      <c r="D66" s="59">
        <f>Vertetie_ienemumi!I48</f>
        <v>575851.1241527363</v>
      </c>
      <c r="E66" s="140">
        <f>Iedzivotaju_skaits_struktura!C37</f>
        <v>3166</v>
      </c>
      <c r="F66" s="140">
        <f>Iedzivotaju_skaits_struktura!D37</f>
        <v>119</v>
      </c>
      <c r="G66" s="140">
        <f>Iedzivotaju_skaits_struktura!E37</f>
        <v>318</v>
      </c>
      <c r="H66" s="140">
        <f>Iedzivotaju_skaits_struktura!F37</f>
        <v>711</v>
      </c>
      <c r="I66" s="59">
        <f t="shared" si="19"/>
        <v>181.8860152093292</v>
      </c>
      <c r="J66" s="73">
        <f t="shared" si="20"/>
        <v>0.002750530149555554</v>
      </c>
      <c r="K66" s="59">
        <f t="shared" si="21"/>
        <v>1135737.5243831172</v>
      </c>
      <c r="L66" s="59">
        <f t="shared" si="22"/>
        <v>50.702835099642705</v>
      </c>
      <c r="M66" s="59">
        <f t="shared" si="23"/>
        <v>-673460.1526686926</v>
      </c>
      <c r="N66" s="59">
        <f t="shared" si="24"/>
        <v>-559886.4002303809</v>
      </c>
      <c r="O66" s="74">
        <f t="shared" si="25"/>
        <v>0</v>
      </c>
      <c r="P66" s="59">
        <f t="shared" si="26"/>
        <v>0</v>
      </c>
      <c r="Q66" s="59">
        <f t="shared" si="27"/>
        <v>575851.1241527363</v>
      </c>
      <c r="R66" s="59">
        <f t="shared" si="28"/>
        <v>1078950.6481639612</v>
      </c>
      <c r="S66" s="74">
        <f t="shared" si="29"/>
        <v>-503099.524011225</v>
      </c>
      <c r="T66" s="316">
        <f t="shared" si="30"/>
        <v>-503099.524011225</v>
      </c>
      <c r="U66" s="326">
        <f t="shared" si="12"/>
        <v>1078950.6481639612</v>
      </c>
      <c r="V66" s="271">
        <f t="shared" si="13"/>
        <v>340.7930032103478</v>
      </c>
      <c r="W66" s="283">
        <f t="shared" si="14"/>
        <v>95</v>
      </c>
      <c r="X66" s="284"/>
      <c r="Y66" s="307">
        <f t="shared" si="31"/>
        <v>22714.750487662386</v>
      </c>
      <c r="Z66" s="333">
        <f t="shared" si="16"/>
        <v>1101665.3986516236</v>
      </c>
      <c r="AA66" s="301">
        <f t="shared" si="17"/>
        <v>347.9675927516183</v>
      </c>
      <c r="AB66" s="343">
        <f t="shared" si="32"/>
        <v>97</v>
      </c>
    </row>
    <row r="67" spans="1:28" ht="15">
      <c r="A67" s="79"/>
      <c r="B67" s="132">
        <v>33</v>
      </c>
      <c r="C67" s="128" t="s">
        <v>83</v>
      </c>
      <c r="D67" s="59">
        <f>Vertetie_ienemumi!I49</f>
        <v>1575241.8458053349</v>
      </c>
      <c r="E67" s="140">
        <f>Iedzivotaju_skaits_struktura!C38</f>
        <v>8886</v>
      </c>
      <c r="F67" s="140">
        <f>Iedzivotaju_skaits_struktura!D38</f>
        <v>369</v>
      </c>
      <c r="G67" s="140">
        <f>Iedzivotaju_skaits_struktura!E38</f>
        <v>994</v>
      </c>
      <c r="H67" s="140">
        <f>Iedzivotaju_skaits_struktura!F38</f>
        <v>1988</v>
      </c>
      <c r="I67" s="59">
        <f t="shared" si="19"/>
        <v>177.27232115747634</v>
      </c>
      <c r="J67" s="73">
        <f t="shared" si="20"/>
        <v>0.008005947987732107</v>
      </c>
      <c r="K67" s="59">
        <f t="shared" si="21"/>
        <v>3305782.9049414727</v>
      </c>
      <c r="L67" s="59">
        <f t="shared" si="22"/>
        <v>47.651097821658794</v>
      </c>
      <c r="M67" s="59">
        <f t="shared" si="23"/>
        <v>-2061119.349630285</v>
      </c>
      <c r="N67" s="59">
        <f t="shared" si="24"/>
        <v>-1730541.0591361378</v>
      </c>
      <c r="O67" s="74">
        <f t="shared" si="25"/>
        <v>0</v>
      </c>
      <c r="P67" s="59">
        <f t="shared" si="26"/>
        <v>0</v>
      </c>
      <c r="Q67" s="59">
        <f t="shared" si="27"/>
        <v>1575241.8458053349</v>
      </c>
      <c r="R67" s="59">
        <f t="shared" si="28"/>
        <v>3140493.7596943993</v>
      </c>
      <c r="S67" s="74">
        <f t="shared" si="29"/>
        <v>-1565251.9138890645</v>
      </c>
      <c r="T67" s="316">
        <f t="shared" si="30"/>
        <v>-1565251.9138890645</v>
      </c>
      <c r="U67" s="326">
        <f t="shared" si="12"/>
        <v>3140493.7596943993</v>
      </c>
      <c r="V67" s="271">
        <f t="shared" si="13"/>
        <v>353.4204095987395</v>
      </c>
      <c r="W67" s="283">
        <f t="shared" si="14"/>
        <v>95</v>
      </c>
      <c r="X67" s="284"/>
      <c r="Y67" s="307">
        <f t="shared" si="31"/>
        <v>66115.65809882898</v>
      </c>
      <c r="Z67" s="333">
        <f t="shared" si="16"/>
        <v>3206609.4177932283</v>
      </c>
      <c r="AA67" s="301">
        <f t="shared" si="17"/>
        <v>360.8608392745024</v>
      </c>
      <c r="AB67" s="343">
        <f t="shared" si="32"/>
        <v>97</v>
      </c>
    </row>
    <row r="68" spans="1:28" ht="15">
      <c r="A68" s="80"/>
      <c r="B68" s="132">
        <v>34</v>
      </c>
      <c r="C68" s="128" t="s">
        <v>65</v>
      </c>
      <c r="D68" s="59">
        <f>Vertetie_ienemumi!I50</f>
        <v>5087118.568302253</v>
      </c>
      <c r="E68" s="140">
        <f>Iedzivotaju_skaits_struktura!C39</f>
        <v>26913</v>
      </c>
      <c r="F68" s="140">
        <f>Iedzivotaju_skaits_struktura!D39</f>
        <v>1185</v>
      </c>
      <c r="G68" s="140">
        <f>Iedzivotaju_skaits_struktura!E39</f>
        <v>2690</v>
      </c>
      <c r="H68" s="140">
        <f>Iedzivotaju_skaits_struktura!F39</f>
        <v>5844</v>
      </c>
      <c r="I68" s="59">
        <f t="shared" si="19"/>
        <v>189.02086606109512</v>
      </c>
      <c r="J68" s="73">
        <f t="shared" si="20"/>
        <v>0.02363439231120698</v>
      </c>
      <c r="K68" s="59">
        <f t="shared" si="21"/>
        <v>9759015.445864847</v>
      </c>
      <c r="L68" s="59">
        <f t="shared" si="22"/>
        <v>52.127374902944744</v>
      </c>
      <c r="M68" s="59">
        <f t="shared" si="23"/>
        <v>-5647798.422149079</v>
      </c>
      <c r="N68" s="59">
        <f t="shared" si="24"/>
        <v>-4671896.877562594</v>
      </c>
      <c r="O68" s="74">
        <f t="shared" si="25"/>
        <v>0</v>
      </c>
      <c r="P68" s="59">
        <f t="shared" si="26"/>
        <v>0</v>
      </c>
      <c r="Q68" s="59">
        <f t="shared" si="27"/>
        <v>5087118.568302253</v>
      </c>
      <c r="R68" s="59">
        <f t="shared" si="28"/>
        <v>9271064.673571605</v>
      </c>
      <c r="S68" s="74">
        <f t="shared" si="29"/>
        <v>-4183946.105269352</v>
      </c>
      <c r="T68" s="316">
        <f t="shared" si="30"/>
        <v>-4183946.105269352</v>
      </c>
      <c r="U68" s="326">
        <f t="shared" si="12"/>
        <v>9271064.673571605</v>
      </c>
      <c r="V68" s="271">
        <f t="shared" si="13"/>
        <v>344.48276571068277</v>
      </c>
      <c r="W68" s="283">
        <f t="shared" si="14"/>
        <v>95</v>
      </c>
      <c r="X68" s="284"/>
      <c r="Y68" s="307">
        <f t="shared" si="31"/>
        <v>195180.3089172952</v>
      </c>
      <c r="Z68" s="333">
        <f t="shared" si="16"/>
        <v>9466244.9824889</v>
      </c>
      <c r="AA68" s="301">
        <f t="shared" si="17"/>
        <v>351.73503446248657</v>
      </c>
      <c r="AB68" s="343">
        <f t="shared" si="32"/>
        <v>96.99999999999999</v>
      </c>
    </row>
    <row r="69" spans="1:28" ht="15">
      <c r="A69" s="79" t="s">
        <v>66</v>
      </c>
      <c r="B69" s="132">
        <v>35</v>
      </c>
      <c r="C69" s="128" t="s">
        <v>72</v>
      </c>
      <c r="D69" s="59">
        <f>Vertetie_ienemumi!I51</f>
        <v>8128998.203921889</v>
      </c>
      <c r="E69" s="140">
        <f>Iedzivotaju_skaits_struktura!C40</f>
        <v>23532</v>
      </c>
      <c r="F69" s="140">
        <f>Iedzivotaju_skaits_struktura!D40</f>
        <v>1312</v>
      </c>
      <c r="G69" s="140">
        <f>Iedzivotaju_skaits_struktura!E40</f>
        <v>2820</v>
      </c>
      <c r="H69" s="140">
        <f>Iedzivotaju_skaits_struktura!F40</f>
        <v>4637</v>
      </c>
      <c r="I69" s="59">
        <f t="shared" si="19"/>
        <v>345.4444247799545</v>
      </c>
      <c r="J69" s="73">
        <f t="shared" si="20"/>
        <v>0.021988837361259325</v>
      </c>
      <c r="K69" s="59">
        <f t="shared" si="21"/>
        <v>9079539.70719973</v>
      </c>
      <c r="L69" s="59">
        <f t="shared" si="22"/>
        <v>89.53095053349348</v>
      </c>
      <c r="M69" s="59">
        <f t="shared" si="23"/>
        <v>-1858495.4739978136</v>
      </c>
      <c r="N69" s="59">
        <f t="shared" si="24"/>
        <v>-950541.503277841</v>
      </c>
      <c r="O69" s="74">
        <f t="shared" si="25"/>
        <v>0</v>
      </c>
      <c r="P69" s="59">
        <f t="shared" si="26"/>
        <v>0</v>
      </c>
      <c r="Q69" s="59">
        <f t="shared" si="27"/>
        <v>8128998.203921889</v>
      </c>
      <c r="R69" s="59">
        <f t="shared" si="28"/>
        <v>8625562.721839745</v>
      </c>
      <c r="S69" s="74">
        <f t="shared" si="29"/>
        <v>-496564.51791785564</v>
      </c>
      <c r="T69" s="316">
        <f t="shared" si="30"/>
        <v>-496564.51791785564</v>
      </c>
      <c r="U69" s="326">
        <f t="shared" si="12"/>
        <v>8625562.721839745</v>
      </c>
      <c r="V69" s="271">
        <f t="shared" si="13"/>
        <v>366.5460956076723</v>
      </c>
      <c r="W69" s="283">
        <f t="shared" si="14"/>
        <v>95.00000000000001</v>
      </c>
      <c r="X69" s="284"/>
      <c r="Y69" s="307">
        <f t="shared" si="31"/>
        <v>181590.7941439934</v>
      </c>
      <c r="Z69" s="333">
        <f t="shared" si="16"/>
        <v>8807153.515983738</v>
      </c>
      <c r="AA69" s="301">
        <f t="shared" si="17"/>
        <v>374.2628555152022</v>
      </c>
      <c r="AB69" s="343">
        <f t="shared" si="32"/>
        <v>97</v>
      </c>
    </row>
    <row r="70" spans="1:28" ht="15">
      <c r="A70" s="80" t="s">
        <v>68</v>
      </c>
      <c r="B70" s="132">
        <v>36</v>
      </c>
      <c r="C70" s="128" t="s">
        <v>119</v>
      </c>
      <c r="D70" s="59">
        <f>Vertetie_ienemumi!I52</f>
        <v>1279814.8866077391</v>
      </c>
      <c r="E70" s="140">
        <f>Iedzivotaju_skaits_struktura!C41</f>
        <v>4638</v>
      </c>
      <c r="F70" s="140">
        <f>Iedzivotaju_skaits_struktura!D41</f>
        <v>216</v>
      </c>
      <c r="G70" s="140">
        <f>Iedzivotaju_skaits_struktura!E41</f>
        <v>525</v>
      </c>
      <c r="H70" s="140">
        <f>Iedzivotaju_skaits_struktura!F41</f>
        <v>1033</v>
      </c>
      <c r="I70" s="59">
        <f t="shared" si="19"/>
        <v>275.9411139732081</v>
      </c>
      <c r="J70" s="73">
        <f t="shared" si="20"/>
        <v>0.004242516310309894</v>
      </c>
      <c r="K70" s="59">
        <f t="shared" si="21"/>
        <v>1751802.2742651766</v>
      </c>
      <c r="L70" s="59">
        <f t="shared" si="22"/>
        <v>73.05703990734796</v>
      </c>
      <c r="M70" s="59">
        <f t="shared" si="23"/>
        <v>-647167.6150839552</v>
      </c>
      <c r="N70" s="59">
        <f t="shared" si="24"/>
        <v>-471987.3876574375</v>
      </c>
      <c r="O70" s="74">
        <f t="shared" si="25"/>
        <v>0</v>
      </c>
      <c r="P70" s="59">
        <f t="shared" si="26"/>
        <v>0</v>
      </c>
      <c r="Q70" s="59">
        <f t="shared" si="27"/>
        <v>1279814.8866077391</v>
      </c>
      <c r="R70" s="59">
        <f t="shared" si="28"/>
        <v>1664212.1605519177</v>
      </c>
      <c r="S70" s="74">
        <f t="shared" si="29"/>
        <v>-384397.2739441786</v>
      </c>
      <c r="T70" s="316">
        <f t="shared" si="30"/>
        <v>-384397.2739441786</v>
      </c>
      <c r="U70" s="326">
        <f t="shared" si="12"/>
        <v>1664212.1605519177</v>
      </c>
      <c r="V70" s="271">
        <f t="shared" si="13"/>
        <v>358.8210781698831</v>
      </c>
      <c r="W70" s="283">
        <f t="shared" si="14"/>
        <v>95</v>
      </c>
      <c r="X70" s="284"/>
      <c r="Y70" s="307">
        <f t="shared" si="31"/>
        <v>35036.045485303504</v>
      </c>
      <c r="Z70" s="333">
        <f t="shared" si="16"/>
        <v>1699248.2060372212</v>
      </c>
      <c r="AA70" s="301">
        <f t="shared" si="17"/>
        <v>366.3752061313543</v>
      </c>
      <c r="AB70" s="343">
        <f t="shared" si="32"/>
        <v>97</v>
      </c>
    </row>
    <row r="71" spans="1:28" ht="15">
      <c r="A71" s="80"/>
      <c r="B71" s="132">
        <v>37</v>
      </c>
      <c r="C71" s="128" t="s">
        <v>87</v>
      </c>
      <c r="D71" s="59">
        <f>Vertetie_ienemumi!I53</f>
        <v>931682.7828963487</v>
      </c>
      <c r="E71" s="140">
        <f>Iedzivotaju_skaits_struktura!C42</f>
        <v>3264</v>
      </c>
      <c r="F71" s="140">
        <f>Iedzivotaju_skaits_struktura!D42</f>
        <v>156</v>
      </c>
      <c r="G71" s="140">
        <f>Iedzivotaju_skaits_struktura!E42</f>
        <v>377</v>
      </c>
      <c r="H71" s="140">
        <f>Iedzivotaju_skaits_struktura!F42</f>
        <v>723</v>
      </c>
      <c r="I71" s="59">
        <f t="shared" si="19"/>
        <v>285.44202907363626</v>
      </c>
      <c r="J71" s="73">
        <f t="shared" si="20"/>
        <v>0.003008088984983851</v>
      </c>
      <c r="K71" s="59">
        <f t="shared" si="21"/>
        <v>1242087.6526227947</v>
      </c>
      <c r="L71" s="59">
        <f t="shared" si="22"/>
        <v>75.00942312154908</v>
      </c>
      <c r="M71" s="59">
        <f t="shared" si="23"/>
        <v>-434613.6349887254</v>
      </c>
      <c r="N71" s="59">
        <f t="shared" si="24"/>
        <v>-310404.869726446</v>
      </c>
      <c r="O71" s="74">
        <f t="shared" si="25"/>
        <v>0</v>
      </c>
      <c r="P71" s="59">
        <f t="shared" si="26"/>
        <v>0</v>
      </c>
      <c r="Q71" s="59">
        <f t="shared" si="27"/>
        <v>931682.7828963487</v>
      </c>
      <c r="R71" s="59">
        <f t="shared" si="28"/>
        <v>1179983.2699916551</v>
      </c>
      <c r="S71" s="74">
        <f t="shared" si="29"/>
        <v>-248300.4870953064</v>
      </c>
      <c r="T71" s="316">
        <f t="shared" si="30"/>
        <v>-248300.4870953064</v>
      </c>
      <c r="U71" s="326">
        <f t="shared" si="12"/>
        <v>1179983.2699916551</v>
      </c>
      <c r="V71" s="271">
        <f t="shared" si="13"/>
        <v>361.5144822278355</v>
      </c>
      <c r="W71" s="283">
        <f t="shared" si="14"/>
        <v>95</v>
      </c>
      <c r="X71" s="284"/>
      <c r="Y71" s="307">
        <f t="shared" si="31"/>
        <v>24841.753052455606</v>
      </c>
      <c r="Z71" s="333">
        <f t="shared" si="16"/>
        <v>1204825.0230441107</v>
      </c>
      <c r="AA71" s="301">
        <f t="shared" si="17"/>
        <v>369.12531343263197</v>
      </c>
      <c r="AB71" s="343">
        <f t="shared" si="32"/>
        <v>96.99999999999999</v>
      </c>
    </row>
    <row r="72" spans="1:28" ht="15">
      <c r="A72" s="80" t="s">
        <v>71</v>
      </c>
      <c r="B72" s="132">
        <v>38</v>
      </c>
      <c r="C72" s="128" t="s">
        <v>136</v>
      </c>
      <c r="D72" s="59">
        <f>Vertetie_ienemumi!I54</f>
        <v>2937161.4558427464</v>
      </c>
      <c r="E72" s="140">
        <f>Iedzivotaju_skaits_struktura!C43</f>
        <v>7870</v>
      </c>
      <c r="F72" s="140">
        <f>Iedzivotaju_skaits_struktura!D43</f>
        <v>376</v>
      </c>
      <c r="G72" s="140">
        <f>Iedzivotaju_skaits_struktura!E43</f>
        <v>799</v>
      </c>
      <c r="H72" s="140">
        <f>Iedzivotaju_skaits_struktura!F43</f>
        <v>1830</v>
      </c>
      <c r="I72" s="59">
        <f t="shared" si="19"/>
        <v>373.2098419114036</v>
      </c>
      <c r="J72" s="73">
        <f t="shared" si="20"/>
        <v>0.007076099094336963</v>
      </c>
      <c r="K72" s="59">
        <f t="shared" si="21"/>
        <v>2921833.548703503</v>
      </c>
      <c r="L72" s="59">
        <f t="shared" si="22"/>
        <v>100.52459891652776</v>
      </c>
      <c r="M72" s="59">
        <f t="shared" si="23"/>
        <v>-276855.44773110654</v>
      </c>
      <c r="N72" s="59">
        <f t="shared" si="24"/>
        <v>15327.907139243558</v>
      </c>
      <c r="O72" s="74">
        <f t="shared" si="25"/>
        <v>0</v>
      </c>
      <c r="P72" s="59">
        <f t="shared" si="26"/>
        <v>0</v>
      </c>
      <c r="Q72" s="59">
        <f t="shared" si="27"/>
        <v>2937161.4558427464</v>
      </c>
      <c r="R72" s="59">
        <f t="shared" si="28"/>
        <v>2775741.871268328</v>
      </c>
      <c r="S72" s="74">
        <f t="shared" si="29"/>
        <v>0</v>
      </c>
      <c r="T72" s="316">
        <f t="shared" si="30"/>
        <v>0</v>
      </c>
      <c r="U72" s="326">
        <f t="shared" si="12"/>
        <v>2937161.4558427464</v>
      </c>
      <c r="V72" s="271">
        <f t="shared" si="13"/>
        <v>373.2098419114036</v>
      </c>
      <c r="W72" s="283">
        <f t="shared" si="14"/>
        <v>100.52459891652776</v>
      </c>
      <c r="X72" s="284"/>
      <c r="Y72" s="307">
        <f t="shared" si="31"/>
        <v>0</v>
      </c>
      <c r="Z72" s="333">
        <f t="shared" si="16"/>
        <v>2937161.4558427464</v>
      </c>
      <c r="AA72" s="301">
        <f t="shared" si="17"/>
        <v>373.2098419114036</v>
      </c>
      <c r="AB72" s="343">
        <f t="shared" si="32"/>
        <v>100.52459891652776</v>
      </c>
    </row>
    <row r="73" spans="1:28" ht="15">
      <c r="A73" s="80"/>
      <c r="B73" s="132">
        <v>39</v>
      </c>
      <c r="C73" s="128" t="s">
        <v>101</v>
      </c>
      <c r="D73" s="59">
        <f>Vertetie_ienemumi!I55</f>
        <v>854847.3670776389</v>
      </c>
      <c r="E73" s="140">
        <f>Iedzivotaju_skaits_struktura!C44</f>
        <v>3399</v>
      </c>
      <c r="F73" s="140">
        <f>Iedzivotaju_skaits_struktura!D44</f>
        <v>136</v>
      </c>
      <c r="G73" s="140">
        <f>Iedzivotaju_skaits_struktura!E44</f>
        <v>348</v>
      </c>
      <c r="H73" s="140">
        <f>Iedzivotaju_skaits_struktura!F44</f>
        <v>853</v>
      </c>
      <c r="I73" s="59">
        <f t="shared" si="19"/>
        <v>251.49966668950833</v>
      </c>
      <c r="J73" s="73">
        <f t="shared" si="20"/>
        <v>0.0030384884291907166</v>
      </c>
      <c r="K73" s="59">
        <f t="shared" si="21"/>
        <v>1254640.065295569</v>
      </c>
      <c r="L73" s="59">
        <f t="shared" si="22"/>
        <v>68.13486917271796</v>
      </c>
      <c r="M73" s="59">
        <f t="shared" si="23"/>
        <v>-525256.7047474869</v>
      </c>
      <c r="N73" s="59">
        <f t="shared" si="24"/>
        <v>-399792.69821793004</v>
      </c>
      <c r="O73" s="74">
        <f t="shared" si="25"/>
        <v>0</v>
      </c>
      <c r="P73" s="59">
        <f t="shared" si="26"/>
        <v>0</v>
      </c>
      <c r="Q73" s="59">
        <f t="shared" si="27"/>
        <v>854847.3670776389</v>
      </c>
      <c r="R73" s="59">
        <f t="shared" si="28"/>
        <v>1191908.0620307904</v>
      </c>
      <c r="S73" s="74">
        <f t="shared" si="29"/>
        <v>-337060.6949531515</v>
      </c>
      <c r="T73" s="316">
        <f t="shared" si="30"/>
        <v>-337060.6949531515</v>
      </c>
      <c r="U73" s="326">
        <f t="shared" si="12"/>
        <v>1191908.0620307904</v>
      </c>
      <c r="V73" s="271">
        <f t="shared" si="13"/>
        <v>350.66433128296273</v>
      </c>
      <c r="W73" s="283">
        <f t="shared" si="14"/>
        <v>95</v>
      </c>
      <c r="X73" s="284"/>
      <c r="Y73" s="307">
        <f t="shared" si="31"/>
        <v>25092.801305911504</v>
      </c>
      <c r="Z73" s="333">
        <f t="shared" si="16"/>
        <v>1217000.8633367019</v>
      </c>
      <c r="AA73" s="301">
        <f t="shared" si="17"/>
        <v>358.04673825734096</v>
      </c>
      <c r="AB73" s="343">
        <f t="shared" si="32"/>
        <v>97.00000000000001</v>
      </c>
    </row>
    <row r="74" spans="1:28" ht="15">
      <c r="A74" s="79"/>
      <c r="B74" s="132">
        <v>40</v>
      </c>
      <c r="C74" s="128" t="s">
        <v>137</v>
      </c>
      <c r="D74" s="59">
        <f>Vertetie_ienemumi!I56</f>
        <v>5847386.506118464</v>
      </c>
      <c r="E74" s="140">
        <f>Iedzivotaju_skaits_struktura!C45</f>
        <v>7821</v>
      </c>
      <c r="F74" s="140">
        <f>Iedzivotaju_skaits_struktura!D45</f>
        <v>632</v>
      </c>
      <c r="G74" s="140">
        <f>Iedzivotaju_skaits_struktura!E45</f>
        <v>1075</v>
      </c>
      <c r="H74" s="140">
        <f>Iedzivotaju_skaits_struktura!F45</f>
        <v>1112</v>
      </c>
      <c r="I74" s="59">
        <f t="shared" si="19"/>
        <v>747.6520273773768</v>
      </c>
      <c r="J74" s="73">
        <f t="shared" si="20"/>
        <v>0.007790261425799155</v>
      </c>
      <c r="K74" s="59">
        <f t="shared" si="21"/>
        <v>3216722.502556129</v>
      </c>
      <c r="L74" s="59">
        <f t="shared" si="22"/>
        <v>181.78088105119141</v>
      </c>
      <c r="M74" s="59">
        <f t="shared" si="23"/>
        <v>2308991.7533067223</v>
      </c>
      <c r="N74" s="59">
        <f t="shared" si="24"/>
        <v>2630664.0035623354</v>
      </c>
      <c r="O74" s="74">
        <f t="shared" si="25"/>
        <v>1039046.288988025</v>
      </c>
      <c r="P74" s="59">
        <f t="shared" si="26"/>
        <v>2046585.2771414623</v>
      </c>
      <c r="Q74" s="59">
        <f t="shared" si="27"/>
        <v>4808340.217130439</v>
      </c>
      <c r="R74" s="59">
        <f t="shared" si="28"/>
        <v>3055886.3774283226</v>
      </c>
      <c r="S74" s="74">
        <f t="shared" si="29"/>
        <v>0</v>
      </c>
      <c r="T74" s="316">
        <f t="shared" si="30"/>
        <v>1039046.288988025</v>
      </c>
      <c r="U74" s="326">
        <f t="shared" si="12"/>
        <v>4808340.217130439</v>
      </c>
      <c r="V74" s="271">
        <f t="shared" si="13"/>
        <v>614.7986468649073</v>
      </c>
      <c r="W74" s="283">
        <f t="shared" si="14"/>
        <v>149.47948457815528</v>
      </c>
      <c r="X74" s="284"/>
      <c r="Y74" s="307">
        <f t="shared" si="31"/>
        <v>0</v>
      </c>
      <c r="Z74" s="333">
        <f t="shared" si="16"/>
        <v>4808340.217130439</v>
      </c>
      <c r="AA74" s="301">
        <f t="shared" si="17"/>
        <v>614.7986468649073</v>
      </c>
      <c r="AB74" s="343">
        <f t="shared" si="32"/>
        <v>149.47948457815528</v>
      </c>
    </row>
    <row r="75" spans="1:28" ht="15">
      <c r="A75" s="80"/>
      <c r="B75" s="132">
        <v>41</v>
      </c>
      <c r="C75" s="128" t="s">
        <v>138</v>
      </c>
      <c r="D75" s="59">
        <f>Vertetie_ienemumi!I57</f>
        <v>3261433.9367175414</v>
      </c>
      <c r="E75" s="140">
        <f>Iedzivotaju_skaits_struktura!C46</f>
        <v>10000</v>
      </c>
      <c r="F75" s="140">
        <f>Iedzivotaju_skaits_struktura!D46</f>
        <v>550</v>
      </c>
      <c r="G75" s="140">
        <f>Iedzivotaju_skaits_struktura!E46</f>
        <v>1235</v>
      </c>
      <c r="H75" s="140">
        <f>Iedzivotaju_skaits_struktura!F46</f>
        <v>2075</v>
      </c>
      <c r="I75" s="59">
        <f t="shared" si="19"/>
        <v>326.14339367175415</v>
      </c>
      <c r="J75" s="73">
        <f t="shared" si="20"/>
        <v>0.009464427939945268</v>
      </c>
      <c r="K75" s="59">
        <f t="shared" si="21"/>
        <v>3908012.4098813264</v>
      </c>
      <c r="L75" s="59">
        <f t="shared" si="22"/>
        <v>83.45505578413915</v>
      </c>
      <c r="M75" s="59">
        <f t="shared" si="23"/>
        <v>-1037379.7141519175</v>
      </c>
      <c r="N75" s="59">
        <f t="shared" si="24"/>
        <v>-646578.473163785</v>
      </c>
      <c r="O75" s="74">
        <f t="shared" si="25"/>
        <v>0</v>
      </c>
      <c r="P75" s="59">
        <f t="shared" si="26"/>
        <v>0</v>
      </c>
      <c r="Q75" s="59">
        <f t="shared" si="27"/>
        <v>3261433.9367175414</v>
      </c>
      <c r="R75" s="59">
        <f t="shared" si="28"/>
        <v>3712611.78938726</v>
      </c>
      <c r="S75" s="74">
        <f t="shared" si="29"/>
        <v>-451177.8526697187</v>
      </c>
      <c r="T75" s="316">
        <f t="shared" si="30"/>
        <v>-451177.8526697187</v>
      </c>
      <c r="U75" s="326">
        <f t="shared" si="12"/>
        <v>3712611.78938726</v>
      </c>
      <c r="V75" s="271">
        <f t="shared" si="13"/>
        <v>371.261178938726</v>
      </c>
      <c r="W75" s="283">
        <f t="shared" si="14"/>
        <v>95</v>
      </c>
      <c r="X75" s="284"/>
      <c r="Y75" s="307">
        <f t="shared" si="31"/>
        <v>78160.24819762632</v>
      </c>
      <c r="Z75" s="333">
        <f t="shared" si="16"/>
        <v>3790772.0375848864</v>
      </c>
      <c r="AA75" s="301">
        <f t="shared" si="17"/>
        <v>379.0772037584886</v>
      </c>
      <c r="AB75" s="343">
        <f t="shared" si="32"/>
        <v>97</v>
      </c>
    </row>
    <row r="76" spans="1:28" ht="15">
      <c r="A76" s="79"/>
      <c r="B76" s="132">
        <v>42</v>
      </c>
      <c r="C76" s="128" t="s">
        <v>73</v>
      </c>
      <c r="D76" s="59">
        <f>Vertetie_ienemumi!I58</f>
        <v>6516769.102244382</v>
      </c>
      <c r="E76" s="140">
        <f>Iedzivotaju_skaits_struktura!C47</f>
        <v>24311</v>
      </c>
      <c r="F76" s="140">
        <f>Iedzivotaju_skaits_struktura!D47</f>
        <v>1211</v>
      </c>
      <c r="G76" s="140">
        <f>Iedzivotaju_skaits_struktura!E47</f>
        <v>2811</v>
      </c>
      <c r="H76" s="140">
        <f>Iedzivotaju_skaits_struktura!F47</f>
        <v>4951</v>
      </c>
      <c r="I76" s="59">
        <f t="shared" si="19"/>
        <v>268.05845511268075</v>
      </c>
      <c r="J76" s="73">
        <f aca="true" t="shared" si="33" ref="J76:J107">($I$18*(E76/$E$154))+($I$19*(F76/$F$154))+($I$20*(G76/$G$154))+($I$21*(H76/$H$154))</f>
        <v>0.02226770533127901</v>
      </c>
      <c r="K76" s="59">
        <f aca="true" t="shared" si="34" ref="K76:K107">$E$12*J76</f>
        <v>9194688.71509229</v>
      </c>
      <c r="L76" s="59">
        <f t="shared" si="22"/>
        <v>70.87536407347501</v>
      </c>
      <c r="M76" s="59">
        <f t="shared" si="23"/>
        <v>-3597388.484357138</v>
      </c>
      <c r="N76" s="59">
        <f t="shared" si="24"/>
        <v>-2677919.6128479084</v>
      </c>
      <c r="O76" s="74">
        <f t="shared" si="25"/>
        <v>0</v>
      </c>
      <c r="P76" s="59">
        <f t="shared" si="26"/>
        <v>0</v>
      </c>
      <c r="Q76" s="59">
        <f t="shared" si="27"/>
        <v>6516769.102244382</v>
      </c>
      <c r="R76" s="59">
        <f t="shared" si="28"/>
        <v>8734954.279337676</v>
      </c>
      <c r="S76" s="74">
        <f t="shared" si="29"/>
        <v>-2218185.1770932944</v>
      </c>
      <c r="T76" s="316">
        <f t="shared" si="30"/>
        <v>-2218185.1770932944</v>
      </c>
      <c r="U76" s="326">
        <f t="shared" si="12"/>
        <v>8734954.279337676</v>
      </c>
      <c r="V76" s="271">
        <f t="shared" si="13"/>
        <v>359.30049275380185</v>
      </c>
      <c r="W76" s="283">
        <f t="shared" si="14"/>
        <v>95</v>
      </c>
      <c r="X76" s="284"/>
      <c r="Y76" s="307">
        <f t="shared" si="31"/>
        <v>183893.77430184558</v>
      </c>
      <c r="Z76" s="333">
        <f t="shared" si="16"/>
        <v>8918848.053639522</v>
      </c>
      <c r="AA76" s="301">
        <f t="shared" si="17"/>
        <v>366.86471365388184</v>
      </c>
      <c r="AB76" s="343">
        <f t="shared" si="32"/>
        <v>97.00000000000001</v>
      </c>
    </row>
    <row r="77" spans="1:28" ht="15">
      <c r="A77" s="80" t="s">
        <v>76</v>
      </c>
      <c r="B77" s="132">
        <v>43</v>
      </c>
      <c r="C77" s="128" t="s">
        <v>51</v>
      </c>
      <c r="D77" s="59">
        <f>Vertetie_ienemumi!I59</f>
        <v>3380011.797137388</v>
      </c>
      <c r="E77" s="140">
        <f>Iedzivotaju_skaits_struktura!C48</f>
        <v>9600</v>
      </c>
      <c r="F77" s="140">
        <f>Iedzivotaju_skaits_struktura!D48</f>
        <v>616</v>
      </c>
      <c r="G77" s="140">
        <f>Iedzivotaju_skaits_struktura!E48</f>
        <v>1178</v>
      </c>
      <c r="H77" s="140">
        <f>Iedzivotaju_skaits_struktura!F48</f>
        <v>1792</v>
      </c>
      <c r="I77" s="59">
        <f t="shared" si="19"/>
        <v>352.08456220181125</v>
      </c>
      <c r="J77" s="73">
        <f t="shared" si="33"/>
        <v>0.00915426703494621</v>
      </c>
      <c r="K77" s="59">
        <f t="shared" si="34"/>
        <v>3779942.0528045357</v>
      </c>
      <c r="L77" s="59">
        <f t="shared" si="22"/>
        <v>89.41967231030912</v>
      </c>
      <c r="M77" s="59">
        <f t="shared" si="23"/>
        <v>-777924.4609476011</v>
      </c>
      <c r="N77" s="59">
        <f t="shared" si="24"/>
        <v>-399930.2556671477</v>
      </c>
      <c r="O77" s="74">
        <f t="shared" si="25"/>
        <v>0</v>
      </c>
      <c r="P77" s="59">
        <f t="shared" si="26"/>
        <v>0</v>
      </c>
      <c r="Q77" s="59">
        <f t="shared" si="27"/>
        <v>3380011.797137388</v>
      </c>
      <c r="R77" s="59">
        <f t="shared" si="28"/>
        <v>3590944.9501643092</v>
      </c>
      <c r="S77" s="74">
        <f t="shared" si="29"/>
        <v>-210933.1530269212</v>
      </c>
      <c r="T77" s="316">
        <f t="shared" si="30"/>
        <v>-210933.1530269212</v>
      </c>
      <c r="U77" s="326">
        <f t="shared" si="12"/>
        <v>3590944.9501643092</v>
      </c>
      <c r="V77" s="271">
        <f t="shared" si="13"/>
        <v>374.0567656421155</v>
      </c>
      <c r="W77" s="283">
        <f t="shared" si="14"/>
        <v>95</v>
      </c>
      <c r="X77" s="284"/>
      <c r="Y77" s="307">
        <f t="shared" si="31"/>
        <v>75598.84105609031</v>
      </c>
      <c r="Z77" s="333">
        <f t="shared" si="16"/>
        <v>3666543.7912203996</v>
      </c>
      <c r="AA77" s="301">
        <f t="shared" si="17"/>
        <v>381.9316449187916</v>
      </c>
      <c r="AB77" s="343">
        <f t="shared" si="32"/>
        <v>97</v>
      </c>
    </row>
    <row r="78" spans="1:28" ht="15">
      <c r="A78" s="79"/>
      <c r="B78" s="132">
        <v>44</v>
      </c>
      <c r="C78" s="128" t="s">
        <v>139</v>
      </c>
      <c r="D78" s="59">
        <f>Vertetie_ienemumi!I60</f>
        <v>5222710.7852663975</v>
      </c>
      <c r="E78" s="140">
        <f>Iedzivotaju_skaits_struktura!C49</f>
        <v>9088</v>
      </c>
      <c r="F78" s="140">
        <f>Iedzivotaju_skaits_struktura!D49</f>
        <v>789</v>
      </c>
      <c r="G78" s="140">
        <f>Iedzivotaju_skaits_struktura!E49</f>
        <v>1175</v>
      </c>
      <c r="H78" s="140">
        <f>Iedzivotaju_skaits_struktura!F49</f>
        <v>1589</v>
      </c>
      <c r="I78" s="59">
        <f t="shared" si="19"/>
        <v>574.6820846463905</v>
      </c>
      <c r="J78" s="73">
        <f t="shared" si="33"/>
        <v>0.009199513054652504</v>
      </c>
      <c r="K78" s="59">
        <f t="shared" si="34"/>
        <v>3798624.851979713</v>
      </c>
      <c r="L78" s="59">
        <f t="shared" si="22"/>
        <v>137.4895123572021</v>
      </c>
      <c r="M78" s="59">
        <f t="shared" si="23"/>
        <v>1044223.448088713</v>
      </c>
      <c r="N78" s="59">
        <f t="shared" si="24"/>
        <v>1424085.9332866846</v>
      </c>
      <c r="O78" s="74">
        <f t="shared" si="25"/>
        <v>469900.55163992086</v>
      </c>
      <c r="P78" s="59">
        <f t="shared" si="26"/>
        <v>1827948.774843239</v>
      </c>
      <c r="Q78" s="59">
        <f t="shared" si="27"/>
        <v>4752810.2336264765</v>
      </c>
      <c r="R78" s="59">
        <f t="shared" si="28"/>
        <v>3608693.6093807276</v>
      </c>
      <c r="S78" s="74">
        <f t="shared" si="29"/>
        <v>0</v>
      </c>
      <c r="T78" s="316">
        <f t="shared" si="30"/>
        <v>469900.55163992086</v>
      </c>
      <c r="U78" s="326">
        <f t="shared" si="12"/>
        <v>4752810.2336264765</v>
      </c>
      <c r="V78" s="271">
        <f t="shared" si="13"/>
        <v>522.9764781719274</v>
      </c>
      <c r="W78" s="283">
        <f t="shared" si="14"/>
        <v>125.11923179646116</v>
      </c>
      <c r="X78" s="284"/>
      <c r="Y78" s="307">
        <f t="shared" si="31"/>
        <v>0</v>
      </c>
      <c r="Z78" s="333">
        <f t="shared" si="16"/>
        <v>4752810.2336264765</v>
      </c>
      <c r="AA78" s="301">
        <f t="shared" si="17"/>
        <v>522.9764781719274</v>
      </c>
      <c r="AB78" s="343">
        <f t="shared" si="32"/>
        <v>125.11923179646116</v>
      </c>
    </row>
    <row r="79" spans="1:28" ht="15">
      <c r="A79" s="80" t="s">
        <v>79</v>
      </c>
      <c r="B79" s="132">
        <v>45</v>
      </c>
      <c r="C79" s="128" t="s">
        <v>111</v>
      </c>
      <c r="D79" s="59">
        <f>Vertetie_ienemumi!I61</f>
        <v>3221105.291337345</v>
      </c>
      <c r="E79" s="140">
        <f>Iedzivotaju_skaits_struktura!C50</f>
        <v>8699</v>
      </c>
      <c r="F79" s="140">
        <f>Iedzivotaju_skaits_struktura!D50</f>
        <v>516</v>
      </c>
      <c r="G79" s="140">
        <f>Iedzivotaju_skaits_struktura!E50</f>
        <v>914</v>
      </c>
      <c r="H79" s="140">
        <f>Iedzivotaju_skaits_struktura!F50</f>
        <v>1554</v>
      </c>
      <c r="I79" s="59">
        <f t="shared" si="19"/>
        <v>370.28454895244795</v>
      </c>
      <c r="J79" s="73">
        <f t="shared" si="33"/>
        <v>0.00783928227852329</v>
      </c>
      <c r="K79" s="59">
        <f t="shared" si="34"/>
        <v>3236963.990156276</v>
      </c>
      <c r="L79" s="59">
        <f t="shared" si="22"/>
        <v>99.5100749076246</v>
      </c>
      <c r="M79" s="59">
        <f t="shared" si="23"/>
        <v>-339555.09783455916</v>
      </c>
      <c r="N79" s="59">
        <f t="shared" si="24"/>
        <v>-15858.698818931356</v>
      </c>
      <c r="O79" s="74">
        <f t="shared" si="25"/>
        <v>0</v>
      </c>
      <c r="P79" s="59">
        <f t="shared" si="26"/>
        <v>0</v>
      </c>
      <c r="Q79" s="59">
        <f t="shared" si="27"/>
        <v>3221105.291337345</v>
      </c>
      <c r="R79" s="59">
        <f t="shared" si="28"/>
        <v>3075115.7906484623</v>
      </c>
      <c r="S79" s="74">
        <f t="shared" si="29"/>
        <v>0</v>
      </c>
      <c r="T79" s="316">
        <f t="shared" si="30"/>
        <v>0</v>
      </c>
      <c r="U79" s="326">
        <f t="shared" si="12"/>
        <v>3221105.291337345</v>
      </c>
      <c r="V79" s="271">
        <f t="shared" si="13"/>
        <v>370.28454895244795</v>
      </c>
      <c r="W79" s="283">
        <f t="shared" si="14"/>
        <v>99.5100749076246</v>
      </c>
      <c r="X79" s="284"/>
      <c r="Y79" s="307">
        <f t="shared" si="31"/>
        <v>0</v>
      </c>
      <c r="Z79" s="333">
        <f t="shared" si="16"/>
        <v>3221105.291337345</v>
      </c>
      <c r="AA79" s="301">
        <f t="shared" si="17"/>
        <v>370.28454895244795</v>
      </c>
      <c r="AB79" s="343">
        <f t="shared" si="32"/>
        <v>99.5100749076246</v>
      </c>
    </row>
    <row r="80" spans="1:28" ht="15">
      <c r="A80" s="80"/>
      <c r="B80" s="132">
        <v>46</v>
      </c>
      <c r="C80" s="128" t="s">
        <v>67</v>
      </c>
      <c r="D80" s="59">
        <f>Vertetie_ienemumi!I62</f>
        <v>1974929.3438484843</v>
      </c>
      <c r="E80" s="140">
        <f>Iedzivotaju_skaits_struktura!C51</f>
        <v>8422</v>
      </c>
      <c r="F80" s="140">
        <f>Iedzivotaju_skaits_struktura!D51</f>
        <v>358</v>
      </c>
      <c r="G80" s="140">
        <f>Iedzivotaju_skaits_struktura!E51</f>
        <v>957</v>
      </c>
      <c r="H80" s="140">
        <f>Iedzivotaju_skaits_struktura!F51</f>
        <v>2013</v>
      </c>
      <c r="I80" s="59">
        <f t="shared" si="19"/>
        <v>234.4964787281506</v>
      </c>
      <c r="J80" s="73">
        <f t="shared" si="33"/>
        <v>0.007713794021195515</v>
      </c>
      <c r="K80" s="59">
        <f t="shared" si="34"/>
        <v>3185147.898360435</v>
      </c>
      <c r="L80" s="59">
        <f t="shared" si="22"/>
        <v>62.00432152193264</v>
      </c>
      <c r="M80" s="59">
        <f t="shared" si="23"/>
        <v>-1528733.344347994</v>
      </c>
      <c r="N80" s="59">
        <f t="shared" si="24"/>
        <v>-1210218.5545119506</v>
      </c>
      <c r="O80" s="74">
        <f t="shared" si="25"/>
        <v>0</v>
      </c>
      <c r="P80" s="59">
        <f t="shared" si="26"/>
        <v>0</v>
      </c>
      <c r="Q80" s="59">
        <f t="shared" si="27"/>
        <v>1974929.3438484843</v>
      </c>
      <c r="R80" s="59">
        <f t="shared" si="28"/>
        <v>3025890.503442413</v>
      </c>
      <c r="S80" s="74">
        <f t="shared" si="29"/>
        <v>-1050961.1595939288</v>
      </c>
      <c r="T80" s="316">
        <f t="shared" si="30"/>
        <v>-1050961.1595939288</v>
      </c>
      <c r="U80" s="326">
        <f t="shared" si="12"/>
        <v>3025890.503442413</v>
      </c>
      <c r="V80" s="271">
        <f t="shared" si="13"/>
        <v>359.28407782503126</v>
      </c>
      <c r="W80" s="283">
        <f t="shared" si="14"/>
        <v>95</v>
      </c>
      <c r="X80" s="284"/>
      <c r="Y80" s="307">
        <f t="shared" si="31"/>
        <v>63702.9579672087</v>
      </c>
      <c r="Z80" s="333">
        <f t="shared" si="16"/>
        <v>3089593.461409622</v>
      </c>
      <c r="AA80" s="301">
        <f t="shared" si="17"/>
        <v>366.8479531476635</v>
      </c>
      <c r="AB80" s="343">
        <f t="shared" si="32"/>
        <v>97</v>
      </c>
    </row>
    <row r="81" spans="1:28" ht="15">
      <c r="A81" s="80" t="s">
        <v>82</v>
      </c>
      <c r="B81" s="132">
        <v>47</v>
      </c>
      <c r="C81" s="128" t="s">
        <v>38</v>
      </c>
      <c r="D81" s="59">
        <f>Vertetie_ienemumi!I63</f>
        <v>1774177.4560506314</v>
      </c>
      <c r="E81" s="140">
        <f>Iedzivotaju_skaits_struktura!C52</f>
        <v>6350</v>
      </c>
      <c r="F81" s="140">
        <f>Iedzivotaju_skaits_struktura!D52</f>
        <v>289</v>
      </c>
      <c r="G81" s="140">
        <f>Iedzivotaju_skaits_struktura!E52</f>
        <v>735</v>
      </c>
      <c r="H81" s="140">
        <f>Iedzivotaju_skaits_struktura!F52</f>
        <v>1302</v>
      </c>
      <c r="I81" s="59">
        <f t="shared" si="19"/>
        <v>279.3980245749026</v>
      </c>
      <c r="J81" s="73">
        <f t="shared" si="33"/>
        <v>0.005760328579442763</v>
      </c>
      <c r="K81" s="59">
        <f t="shared" si="34"/>
        <v>2378531.0339196865</v>
      </c>
      <c r="L81" s="59">
        <f t="shared" si="22"/>
        <v>74.59130996188374</v>
      </c>
      <c r="M81" s="59">
        <f t="shared" si="23"/>
        <v>-842206.6812610237</v>
      </c>
      <c r="N81" s="59">
        <f t="shared" si="24"/>
        <v>-604353.5778690551</v>
      </c>
      <c r="O81" s="74">
        <f t="shared" si="25"/>
        <v>0</v>
      </c>
      <c r="P81" s="59">
        <f t="shared" si="26"/>
        <v>0</v>
      </c>
      <c r="Q81" s="59">
        <f t="shared" si="27"/>
        <v>1774177.4560506314</v>
      </c>
      <c r="R81" s="59">
        <f t="shared" si="28"/>
        <v>2259604.482223702</v>
      </c>
      <c r="S81" s="74">
        <f t="shared" si="29"/>
        <v>-485427.0261730708</v>
      </c>
      <c r="T81" s="316">
        <f t="shared" si="30"/>
        <v>-485427.0261730708</v>
      </c>
      <c r="U81" s="326">
        <f t="shared" si="12"/>
        <v>2259604.482223702</v>
      </c>
      <c r="V81" s="271">
        <f t="shared" si="13"/>
        <v>355.8432255470397</v>
      </c>
      <c r="W81" s="283">
        <f t="shared" si="14"/>
        <v>95</v>
      </c>
      <c r="X81" s="284"/>
      <c r="Y81" s="307">
        <f t="shared" si="31"/>
        <v>47570.620678393636</v>
      </c>
      <c r="Z81" s="333">
        <f t="shared" si="16"/>
        <v>2307175.1029020958</v>
      </c>
      <c r="AA81" s="301">
        <f t="shared" si="17"/>
        <v>363.3346618743458</v>
      </c>
      <c r="AB81" s="343">
        <f t="shared" si="32"/>
        <v>97</v>
      </c>
    </row>
    <row r="82" spans="1:28" ht="15">
      <c r="A82" s="80"/>
      <c r="B82" s="132">
        <v>48</v>
      </c>
      <c r="C82" s="128" t="s">
        <v>61</v>
      </c>
      <c r="D82" s="59">
        <f>Vertetie_ienemumi!I64</f>
        <v>604488.9674294636</v>
      </c>
      <c r="E82" s="140">
        <f>Iedzivotaju_skaits_struktura!C53</f>
        <v>2554</v>
      </c>
      <c r="F82" s="140">
        <f>Iedzivotaju_skaits_struktura!D53</f>
        <v>114</v>
      </c>
      <c r="G82" s="140">
        <f>Iedzivotaju_skaits_struktura!E53</f>
        <v>304</v>
      </c>
      <c r="H82" s="140">
        <f>Iedzivotaju_skaits_struktura!F53</f>
        <v>571</v>
      </c>
      <c r="I82" s="59">
        <f t="shared" si="19"/>
        <v>236.68322922062006</v>
      </c>
      <c r="J82" s="73">
        <f t="shared" si="33"/>
        <v>0.002356978470609028</v>
      </c>
      <c r="K82" s="59">
        <f t="shared" si="34"/>
        <v>973233.7940983316</v>
      </c>
      <c r="L82" s="59">
        <f t="shared" si="22"/>
        <v>62.11138280391325</v>
      </c>
      <c r="M82" s="59">
        <f t="shared" si="23"/>
        <v>-466068.20607870107</v>
      </c>
      <c r="N82" s="59">
        <f t="shared" si="24"/>
        <v>-368744.82666886796</v>
      </c>
      <c r="O82" s="74">
        <f t="shared" si="25"/>
        <v>0</v>
      </c>
      <c r="P82" s="59">
        <f t="shared" si="26"/>
        <v>0</v>
      </c>
      <c r="Q82" s="59">
        <f t="shared" si="27"/>
        <v>604488.9674294636</v>
      </c>
      <c r="R82" s="59">
        <f t="shared" si="28"/>
        <v>924572.104393415</v>
      </c>
      <c r="S82" s="74">
        <f t="shared" si="29"/>
        <v>-320083.1369639514</v>
      </c>
      <c r="T82" s="316">
        <f t="shared" si="30"/>
        <v>-320083.1369639514</v>
      </c>
      <c r="U82" s="326">
        <f t="shared" si="12"/>
        <v>924572.104393415</v>
      </c>
      <c r="V82" s="271">
        <f t="shared" si="13"/>
        <v>362.00943789875294</v>
      </c>
      <c r="W82" s="283">
        <f t="shared" si="14"/>
        <v>95</v>
      </c>
      <c r="X82" s="284"/>
      <c r="Y82" s="307">
        <f t="shared" si="31"/>
        <v>19464.6758819666</v>
      </c>
      <c r="Z82" s="333">
        <f t="shared" si="16"/>
        <v>944036.7802753816</v>
      </c>
      <c r="AA82" s="301">
        <f t="shared" si="17"/>
        <v>369.63068922293724</v>
      </c>
      <c r="AB82" s="343">
        <f t="shared" si="32"/>
        <v>97</v>
      </c>
    </row>
    <row r="83" spans="1:28" ht="15">
      <c r="A83" s="80"/>
      <c r="B83" s="132">
        <v>49</v>
      </c>
      <c r="C83" s="128" t="s">
        <v>122</v>
      </c>
      <c r="D83" s="59">
        <f>Vertetie_ienemumi!I65</f>
        <v>802545.3190101238</v>
      </c>
      <c r="E83" s="140">
        <f>Iedzivotaju_skaits_struktura!C54</f>
        <v>2698</v>
      </c>
      <c r="F83" s="140">
        <f>Iedzivotaju_skaits_struktura!D54</f>
        <v>150</v>
      </c>
      <c r="G83" s="140">
        <f>Iedzivotaju_skaits_struktura!E54</f>
        <v>327</v>
      </c>
      <c r="H83" s="140">
        <f>Iedzivotaju_skaits_struktura!F54</f>
        <v>528</v>
      </c>
      <c r="I83" s="59">
        <f t="shared" si="19"/>
        <v>297.4593472980444</v>
      </c>
      <c r="J83" s="73">
        <f t="shared" si="33"/>
        <v>0.0025255672125731633</v>
      </c>
      <c r="K83" s="59">
        <f t="shared" si="34"/>
        <v>1042846.7596090534</v>
      </c>
      <c r="L83" s="59">
        <f t="shared" si="22"/>
        <v>76.95716668007726</v>
      </c>
      <c r="M83" s="59">
        <f t="shared" si="23"/>
        <v>-344586.1165598349</v>
      </c>
      <c r="N83" s="59">
        <f t="shared" si="24"/>
        <v>-240301.44059892953</v>
      </c>
      <c r="O83" s="74">
        <f t="shared" si="25"/>
        <v>0</v>
      </c>
      <c r="P83" s="59">
        <f t="shared" si="26"/>
        <v>0</v>
      </c>
      <c r="Q83" s="59">
        <f t="shared" si="27"/>
        <v>802545.3190101238</v>
      </c>
      <c r="R83" s="59">
        <f t="shared" si="28"/>
        <v>990704.4216286007</v>
      </c>
      <c r="S83" s="74">
        <f t="shared" si="29"/>
        <v>-188159.10261847684</v>
      </c>
      <c r="T83" s="316">
        <f t="shared" si="30"/>
        <v>-188159.10261847684</v>
      </c>
      <c r="U83" s="326">
        <f t="shared" si="12"/>
        <v>990704.4216286007</v>
      </c>
      <c r="V83" s="271">
        <f t="shared" si="13"/>
        <v>367.19956324262444</v>
      </c>
      <c r="W83" s="283">
        <f t="shared" si="14"/>
        <v>95</v>
      </c>
      <c r="X83" s="284"/>
      <c r="Y83" s="307">
        <f t="shared" si="31"/>
        <v>20856.93519218103</v>
      </c>
      <c r="Z83" s="333">
        <f t="shared" si="16"/>
        <v>1011561.3568207817</v>
      </c>
      <c r="AA83" s="301">
        <f t="shared" si="17"/>
        <v>374.93008036352177</v>
      </c>
      <c r="AB83" s="343">
        <f t="shared" si="32"/>
        <v>97</v>
      </c>
    </row>
    <row r="84" spans="1:28" ht="15">
      <c r="A84" s="80"/>
      <c r="B84" s="132">
        <v>50</v>
      </c>
      <c r="C84" s="128" t="s">
        <v>78</v>
      </c>
      <c r="D84" s="59">
        <f>Vertetie_ienemumi!I66</f>
        <v>1220371.7831475697</v>
      </c>
      <c r="E84" s="140">
        <f>Iedzivotaju_skaits_struktura!C55</f>
        <v>5462</v>
      </c>
      <c r="F84" s="140">
        <f>Iedzivotaju_skaits_struktura!D55</f>
        <v>216</v>
      </c>
      <c r="G84" s="140">
        <f>Iedzivotaju_skaits_struktura!E55</f>
        <v>582</v>
      </c>
      <c r="H84" s="140">
        <f>Iedzivotaju_skaits_struktura!F55</f>
        <v>1224</v>
      </c>
      <c r="I84" s="59">
        <f t="shared" si="19"/>
        <v>223.42947329688204</v>
      </c>
      <c r="J84" s="73">
        <f t="shared" si="33"/>
        <v>0.004837387402205505</v>
      </c>
      <c r="K84" s="59">
        <f t="shared" si="34"/>
        <v>1997433.9832452703</v>
      </c>
      <c r="L84" s="59">
        <f t="shared" si="22"/>
        <v>61.096977090817674</v>
      </c>
      <c r="M84" s="59">
        <f t="shared" si="23"/>
        <v>-976805.5984222274</v>
      </c>
      <c r="N84" s="59">
        <f t="shared" si="24"/>
        <v>-777062.2000977006</v>
      </c>
      <c r="O84" s="74">
        <f t="shared" si="25"/>
        <v>0</v>
      </c>
      <c r="P84" s="59">
        <f t="shared" si="26"/>
        <v>0</v>
      </c>
      <c r="Q84" s="59">
        <f t="shared" si="27"/>
        <v>1220371.7831475697</v>
      </c>
      <c r="R84" s="59">
        <f t="shared" si="28"/>
        <v>1897562.2840830067</v>
      </c>
      <c r="S84" s="74">
        <f t="shared" si="29"/>
        <v>-677190.5009354369</v>
      </c>
      <c r="T84" s="316">
        <f t="shared" si="30"/>
        <v>-677190.5009354369</v>
      </c>
      <c r="U84" s="326">
        <f t="shared" si="12"/>
        <v>1897562.2840830067</v>
      </c>
      <c r="V84" s="271">
        <f t="shared" si="13"/>
        <v>347.4116228639705</v>
      </c>
      <c r="W84" s="283">
        <f t="shared" si="14"/>
        <v>95</v>
      </c>
      <c r="X84" s="284"/>
      <c r="Y84" s="307">
        <f t="shared" si="31"/>
        <v>39948.679664905416</v>
      </c>
      <c r="Z84" s="333">
        <f t="shared" si="16"/>
        <v>1937510.963747912</v>
      </c>
      <c r="AA84" s="301">
        <f t="shared" si="17"/>
        <v>354.72555176636985</v>
      </c>
      <c r="AB84" s="343">
        <f t="shared" si="32"/>
        <v>97</v>
      </c>
    </row>
    <row r="85" spans="1:28" ht="15">
      <c r="A85" s="80"/>
      <c r="B85" s="132">
        <v>51</v>
      </c>
      <c r="C85" s="128" t="s">
        <v>74</v>
      </c>
      <c r="D85" s="59">
        <f>Vertetie_ienemumi!I67</f>
        <v>7919865.192734487</v>
      </c>
      <c r="E85" s="140">
        <f>Iedzivotaju_skaits_struktura!C56</f>
        <v>26439</v>
      </c>
      <c r="F85" s="140">
        <f>Iedzivotaju_skaits_struktura!D56</f>
        <v>1379</v>
      </c>
      <c r="G85" s="140">
        <f>Iedzivotaju_skaits_struktura!E56</f>
        <v>3007</v>
      </c>
      <c r="H85" s="140">
        <f>Iedzivotaju_skaits_struktura!F56</f>
        <v>5096</v>
      </c>
      <c r="I85" s="59">
        <f t="shared" si="19"/>
        <v>299.5523731129955</v>
      </c>
      <c r="J85" s="73">
        <f t="shared" si="33"/>
        <v>0.024085457210537266</v>
      </c>
      <c r="K85" s="59">
        <f t="shared" si="34"/>
        <v>9945267.297052253</v>
      </c>
      <c r="L85" s="59">
        <f t="shared" si="22"/>
        <v>79.63451314256693</v>
      </c>
      <c r="M85" s="59">
        <f t="shared" si="23"/>
        <v>-3019928.8340229914</v>
      </c>
      <c r="N85" s="59">
        <f t="shared" si="24"/>
        <v>-2025402.1043177657</v>
      </c>
      <c r="O85" s="74">
        <f t="shared" si="25"/>
        <v>0</v>
      </c>
      <c r="P85" s="59">
        <f t="shared" si="26"/>
        <v>0</v>
      </c>
      <c r="Q85" s="59">
        <f t="shared" si="27"/>
        <v>7919865.192734487</v>
      </c>
      <c r="R85" s="59">
        <f t="shared" si="28"/>
        <v>9448003.93219964</v>
      </c>
      <c r="S85" s="74">
        <f t="shared" si="29"/>
        <v>-1528138.7394651528</v>
      </c>
      <c r="T85" s="316">
        <f t="shared" si="30"/>
        <v>-1528138.7394651528</v>
      </c>
      <c r="U85" s="326">
        <f t="shared" si="12"/>
        <v>9448003.93219964</v>
      </c>
      <c r="V85" s="271">
        <f t="shared" si="13"/>
        <v>357.35103189226675</v>
      </c>
      <c r="W85" s="283">
        <f t="shared" si="14"/>
        <v>95</v>
      </c>
      <c r="X85" s="284"/>
      <c r="Y85" s="307">
        <f t="shared" si="31"/>
        <v>198905.3459410444</v>
      </c>
      <c r="Z85" s="333">
        <f t="shared" si="16"/>
        <v>9646909.278140685</v>
      </c>
      <c r="AA85" s="301">
        <f t="shared" si="17"/>
        <v>364.87421151105127</v>
      </c>
      <c r="AB85" s="343">
        <f t="shared" si="32"/>
        <v>96.99999999999999</v>
      </c>
    </row>
    <row r="86" spans="1:28" ht="15">
      <c r="A86" s="79"/>
      <c r="B86" s="132">
        <v>52</v>
      </c>
      <c r="C86" s="128" t="s">
        <v>140</v>
      </c>
      <c r="D86" s="59">
        <f>Vertetie_ienemumi!I68</f>
        <v>2382654.69260205</v>
      </c>
      <c r="E86" s="140">
        <f>Iedzivotaju_skaits_struktura!C57</f>
        <v>9605</v>
      </c>
      <c r="F86" s="140">
        <f>Iedzivotaju_skaits_struktura!D57</f>
        <v>516</v>
      </c>
      <c r="G86" s="140">
        <f>Iedzivotaju_skaits_struktura!E57</f>
        <v>1258</v>
      </c>
      <c r="H86" s="140">
        <f>Iedzivotaju_skaits_struktura!F57</f>
        <v>1886</v>
      </c>
      <c r="I86" s="59">
        <f t="shared" si="19"/>
        <v>248.06399714753255</v>
      </c>
      <c r="J86" s="73">
        <f t="shared" si="33"/>
        <v>0.009147801243556433</v>
      </c>
      <c r="K86" s="59">
        <f t="shared" si="34"/>
        <v>3777272.2249870184</v>
      </c>
      <c r="L86" s="59">
        <f t="shared" si="22"/>
        <v>63.07871264455235</v>
      </c>
      <c r="M86" s="59">
        <f t="shared" si="23"/>
        <v>-1772344.7548836702</v>
      </c>
      <c r="N86" s="59">
        <f t="shared" si="24"/>
        <v>-1394617.5323849684</v>
      </c>
      <c r="O86" s="74">
        <f t="shared" si="25"/>
        <v>0</v>
      </c>
      <c r="P86" s="59">
        <f t="shared" si="26"/>
        <v>0</v>
      </c>
      <c r="Q86" s="59">
        <f t="shared" si="27"/>
        <v>2382654.69260205</v>
      </c>
      <c r="R86" s="59">
        <f t="shared" si="28"/>
        <v>3588408.613737667</v>
      </c>
      <c r="S86" s="74">
        <f t="shared" si="29"/>
        <v>-1205753.921135617</v>
      </c>
      <c r="T86" s="316">
        <f t="shared" si="30"/>
        <v>-1205753.921135617</v>
      </c>
      <c r="U86" s="326">
        <f t="shared" si="12"/>
        <v>3588408.613737667</v>
      </c>
      <c r="V86" s="271">
        <f t="shared" si="13"/>
        <v>373.59798164889816</v>
      </c>
      <c r="W86" s="283">
        <f t="shared" si="14"/>
        <v>94.99999999999999</v>
      </c>
      <c r="X86" s="284"/>
      <c r="Y86" s="307">
        <f t="shared" si="31"/>
        <v>75545.44449974084</v>
      </c>
      <c r="Z86" s="333">
        <f t="shared" si="16"/>
        <v>3663954.058237408</v>
      </c>
      <c r="AA86" s="301">
        <f t="shared" si="17"/>
        <v>381.4632023151908</v>
      </c>
      <c r="AB86" s="343">
        <f t="shared" si="32"/>
        <v>97</v>
      </c>
    </row>
    <row r="87" spans="1:28" ht="15">
      <c r="A87" s="80"/>
      <c r="B87" s="132">
        <v>53</v>
      </c>
      <c r="C87" s="128" t="s">
        <v>94</v>
      </c>
      <c r="D87" s="59">
        <f>Vertetie_ienemumi!I69</f>
        <v>1220474.8500582841</v>
      </c>
      <c r="E87" s="140">
        <f>Iedzivotaju_skaits_struktura!C58</f>
        <v>6630</v>
      </c>
      <c r="F87" s="140">
        <f>Iedzivotaju_skaits_struktura!D58</f>
        <v>295</v>
      </c>
      <c r="G87" s="140">
        <f>Iedzivotaju_skaits_struktura!E58</f>
        <v>702</v>
      </c>
      <c r="H87" s="140">
        <f>Iedzivotaju_skaits_struktura!F58</f>
        <v>1581</v>
      </c>
      <c r="I87" s="59">
        <f t="shared" si="19"/>
        <v>184.0836877915964</v>
      </c>
      <c r="J87" s="73">
        <f t="shared" si="33"/>
        <v>0.005994223554241837</v>
      </c>
      <c r="K87" s="59">
        <f t="shared" si="34"/>
        <v>2475109.978777599</v>
      </c>
      <c r="L87" s="59">
        <f t="shared" si="22"/>
        <v>49.30992402450937</v>
      </c>
      <c r="M87" s="59">
        <f t="shared" si="23"/>
        <v>-1502146.1265970748</v>
      </c>
      <c r="N87" s="59">
        <f t="shared" si="24"/>
        <v>-1254635.128719315</v>
      </c>
      <c r="O87" s="74">
        <f t="shared" si="25"/>
        <v>0</v>
      </c>
      <c r="P87" s="59">
        <f t="shared" si="26"/>
        <v>0</v>
      </c>
      <c r="Q87" s="59">
        <f t="shared" si="27"/>
        <v>1220474.8500582841</v>
      </c>
      <c r="R87" s="59">
        <f t="shared" si="28"/>
        <v>2351354.479838719</v>
      </c>
      <c r="S87" s="74">
        <f t="shared" si="29"/>
        <v>-1130879.629780435</v>
      </c>
      <c r="T87" s="316">
        <f t="shared" si="30"/>
        <v>-1130879.629780435</v>
      </c>
      <c r="U87" s="326">
        <f t="shared" si="12"/>
        <v>2351354.479838719</v>
      </c>
      <c r="V87" s="271">
        <f t="shared" si="13"/>
        <v>354.6537676981477</v>
      </c>
      <c r="W87" s="283">
        <f t="shared" si="14"/>
        <v>95</v>
      </c>
      <c r="X87" s="284"/>
      <c r="Y87" s="307">
        <f t="shared" si="31"/>
        <v>49502.199575551786</v>
      </c>
      <c r="Z87" s="333">
        <f t="shared" si="16"/>
        <v>2400856.679414271</v>
      </c>
      <c r="AA87" s="301">
        <f t="shared" si="17"/>
        <v>362.12016280758235</v>
      </c>
      <c r="AB87" s="343">
        <f t="shared" si="32"/>
        <v>97</v>
      </c>
    </row>
    <row r="88" spans="1:28" ht="15">
      <c r="A88" s="80"/>
      <c r="B88" s="132">
        <v>54</v>
      </c>
      <c r="C88" s="128" t="s">
        <v>197</v>
      </c>
      <c r="D88" s="59">
        <f>Vertetie_ienemumi!I70</f>
        <v>1958961.5014716634</v>
      </c>
      <c r="E88" s="140">
        <f>Iedzivotaju_skaits_struktura!C59</f>
        <v>6820</v>
      </c>
      <c r="F88" s="140">
        <f>Iedzivotaju_skaits_struktura!D59</f>
        <v>369</v>
      </c>
      <c r="G88" s="140">
        <f>Iedzivotaju_skaits_struktura!E59</f>
        <v>753</v>
      </c>
      <c r="H88" s="140">
        <f>Iedzivotaju_skaits_struktura!F59</f>
        <v>1353</v>
      </c>
      <c r="I88" s="59">
        <f t="shared" si="19"/>
        <v>287.2377568140269</v>
      </c>
      <c r="J88" s="73">
        <f t="shared" si="33"/>
        <v>0.006219217826404095</v>
      </c>
      <c r="K88" s="59">
        <f t="shared" si="34"/>
        <v>2568013.6823444315</v>
      </c>
      <c r="L88" s="59">
        <f t="shared" si="22"/>
        <v>76.28314112731897</v>
      </c>
      <c r="M88" s="59">
        <f t="shared" si="23"/>
        <v>-865853.5491072112</v>
      </c>
      <c r="N88" s="59">
        <f t="shared" si="24"/>
        <v>-609052.1808727682</v>
      </c>
      <c r="O88" s="74">
        <f t="shared" si="25"/>
        <v>0</v>
      </c>
      <c r="P88" s="59">
        <f t="shared" si="26"/>
        <v>0</v>
      </c>
      <c r="Q88" s="59">
        <f t="shared" si="27"/>
        <v>1958961.5014716634</v>
      </c>
      <c r="R88" s="59">
        <f t="shared" si="28"/>
        <v>2439612.9982272102</v>
      </c>
      <c r="S88" s="74">
        <f t="shared" si="29"/>
        <v>-480651.4967555469</v>
      </c>
      <c r="T88" s="316">
        <f t="shared" si="30"/>
        <v>-480651.4967555469</v>
      </c>
      <c r="U88" s="326">
        <f t="shared" si="12"/>
        <v>2439612.9982272102</v>
      </c>
      <c r="V88" s="271">
        <f t="shared" si="13"/>
        <v>357.7145158690924</v>
      </c>
      <c r="W88" s="283">
        <f t="shared" si="14"/>
        <v>95</v>
      </c>
      <c r="X88" s="284"/>
      <c r="Y88" s="307">
        <f t="shared" si="31"/>
        <v>51360.27364688832</v>
      </c>
      <c r="Z88" s="333">
        <f t="shared" si="16"/>
        <v>2490973.2718740986</v>
      </c>
      <c r="AA88" s="301">
        <f t="shared" si="17"/>
        <v>365.2453477821259</v>
      </c>
      <c r="AB88" s="343">
        <f t="shared" si="32"/>
        <v>97</v>
      </c>
    </row>
    <row r="89" spans="1:28" ht="15">
      <c r="A89" s="79" t="s">
        <v>86</v>
      </c>
      <c r="B89" s="132">
        <v>55</v>
      </c>
      <c r="C89" s="128" t="s">
        <v>40</v>
      </c>
      <c r="D89" s="59">
        <f>Vertetie_ienemumi!I71</f>
        <v>1775185.6243277872</v>
      </c>
      <c r="E89" s="140">
        <f>Iedzivotaju_skaits_struktura!C60</f>
        <v>5901</v>
      </c>
      <c r="F89" s="140">
        <f>Iedzivotaju_skaits_struktura!D60</f>
        <v>313</v>
      </c>
      <c r="G89" s="140">
        <f>Iedzivotaju_skaits_struktura!E60</f>
        <v>748</v>
      </c>
      <c r="H89" s="140">
        <f>Iedzivotaju_skaits_struktura!F60</f>
        <v>1165</v>
      </c>
      <c r="I89" s="59">
        <f t="shared" si="19"/>
        <v>300.82793159257534</v>
      </c>
      <c r="J89" s="73">
        <f t="shared" si="33"/>
        <v>0.00556311223589479</v>
      </c>
      <c r="K89" s="59">
        <f t="shared" si="34"/>
        <v>2297097.277658095</v>
      </c>
      <c r="L89" s="59">
        <f t="shared" si="22"/>
        <v>77.27951452441752</v>
      </c>
      <c r="M89" s="59">
        <f t="shared" si="23"/>
        <v>-751621.3810961172</v>
      </c>
      <c r="N89" s="59">
        <f t="shared" si="24"/>
        <v>-521911.6533303079</v>
      </c>
      <c r="O89" s="74">
        <f t="shared" si="25"/>
        <v>0</v>
      </c>
      <c r="P89" s="59">
        <f t="shared" si="26"/>
        <v>0</v>
      </c>
      <c r="Q89" s="59">
        <f t="shared" si="27"/>
        <v>1775185.6243277872</v>
      </c>
      <c r="R89" s="59">
        <f t="shared" si="28"/>
        <v>2182242.4137751902</v>
      </c>
      <c r="S89" s="74">
        <f t="shared" si="29"/>
        <v>-407056.78944740305</v>
      </c>
      <c r="T89" s="316">
        <f t="shared" si="30"/>
        <v>-407056.78944740305</v>
      </c>
      <c r="U89" s="326">
        <f t="shared" si="12"/>
        <v>2182242.4137751902</v>
      </c>
      <c r="V89" s="271">
        <f t="shared" si="13"/>
        <v>369.80891607781564</v>
      </c>
      <c r="W89" s="283">
        <f t="shared" si="14"/>
        <v>95</v>
      </c>
      <c r="X89" s="284"/>
      <c r="Y89" s="307">
        <f t="shared" si="31"/>
        <v>45941.945553162135</v>
      </c>
      <c r="Z89" s="333">
        <f t="shared" si="16"/>
        <v>2228184.3593283524</v>
      </c>
      <c r="AA89" s="301">
        <f t="shared" si="17"/>
        <v>377.5943669426118</v>
      </c>
      <c r="AB89" s="343">
        <f t="shared" si="32"/>
        <v>97.00000000000001</v>
      </c>
    </row>
    <row r="90" spans="1:28" ht="15">
      <c r="A90" s="80"/>
      <c r="B90" s="132">
        <v>56</v>
      </c>
      <c r="C90" s="128" t="s">
        <v>141</v>
      </c>
      <c r="D90" s="59">
        <f>Vertetie_ienemumi!I72</f>
        <v>3515758.2334561027</v>
      </c>
      <c r="E90" s="140">
        <f>Iedzivotaju_skaits_struktura!C61</f>
        <v>18936</v>
      </c>
      <c r="F90" s="140">
        <f>Iedzivotaju_skaits_struktura!D61</f>
        <v>760</v>
      </c>
      <c r="G90" s="140">
        <f>Iedzivotaju_skaits_struktura!E61</f>
        <v>2015</v>
      </c>
      <c r="H90" s="140">
        <f>Iedzivotaju_skaits_struktura!F61</f>
        <v>4335</v>
      </c>
      <c r="I90" s="59">
        <f t="shared" si="19"/>
        <v>185.66530594930833</v>
      </c>
      <c r="J90" s="73">
        <f t="shared" si="33"/>
        <v>0.016844626428804903</v>
      </c>
      <c r="K90" s="59">
        <f t="shared" si="34"/>
        <v>6955413.421845463</v>
      </c>
      <c r="L90" s="59">
        <f t="shared" si="22"/>
        <v>50.547077797185416</v>
      </c>
      <c r="M90" s="59">
        <f t="shared" si="23"/>
        <v>-4135196.530573907</v>
      </c>
      <c r="N90" s="59">
        <f t="shared" si="24"/>
        <v>-3439655.1883893604</v>
      </c>
      <c r="O90" s="74">
        <f t="shared" si="25"/>
        <v>0</v>
      </c>
      <c r="P90" s="59">
        <f t="shared" si="26"/>
        <v>0</v>
      </c>
      <c r="Q90" s="59">
        <f t="shared" si="27"/>
        <v>3515758.2334561027</v>
      </c>
      <c r="R90" s="59">
        <f t="shared" si="28"/>
        <v>6607642.75075319</v>
      </c>
      <c r="S90" s="74">
        <f t="shared" si="29"/>
        <v>-3091884.5172970877</v>
      </c>
      <c r="T90" s="316">
        <f t="shared" si="30"/>
        <v>-3091884.5172970877</v>
      </c>
      <c r="U90" s="326">
        <f t="shared" si="12"/>
        <v>6607642.75075319</v>
      </c>
      <c r="V90" s="271">
        <f t="shared" si="13"/>
        <v>348.9460683752213</v>
      </c>
      <c r="W90" s="283">
        <f t="shared" si="14"/>
        <v>95</v>
      </c>
      <c r="X90" s="284"/>
      <c r="Y90" s="307">
        <f t="shared" si="31"/>
        <v>139108.26843690872</v>
      </c>
      <c r="Z90" s="333">
        <f t="shared" si="16"/>
        <v>6746751.019190099</v>
      </c>
      <c r="AA90" s="301">
        <f t="shared" si="17"/>
        <v>356.292301393647</v>
      </c>
      <c r="AB90" s="343">
        <f t="shared" si="32"/>
        <v>97</v>
      </c>
    </row>
    <row r="91" spans="1:28" ht="15">
      <c r="A91" s="80"/>
      <c r="B91" s="132">
        <v>57</v>
      </c>
      <c r="C91" s="128" t="s">
        <v>116</v>
      </c>
      <c r="D91" s="59">
        <f>Vertetie_ienemumi!I73</f>
        <v>1925195.511194998</v>
      </c>
      <c r="E91" s="140">
        <f>Iedzivotaju_skaits_struktura!C62</f>
        <v>5609</v>
      </c>
      <c r="F91" s="140">
        <f>Iedzivotaju_skaits_struktura!D62</f>
        <v>319</v>
      </c>
      <c r="G91" s="140">
        <f>Iedzivotaju_skaits_struktura!E62</f>
        <v>609</v>
      </c>
      <c r="H91" s="140">
        <f>Iedzivotaju_skaits_struktura!F62</f>
        <v>1082</v>
      </c>
      <c r="I91" s="59">
        <f t="shared" si="19"/>
        <v>343.2332877865926</v>
      </c>
      <c r="J91" s="73">
        <f t="shared" si="33"/>
        <v>0.005111100336968877</v>
      </c>
      <c r="K91" s="59">
        <f t="shared" si="34"/>
        <v>2110454.395317474</v>
      </c>
      <c r="L91" s="59">
        <f t="shared" si="22"/>
        <v>91.22184850174847</v>
      </c>
      <c r="M91" s="59">
        <f t="shared" si="23"/>
        <v>-396304.32365422323</v>
      </c>
      <c r="N91" s="59">
        <f t="shared" si="24"/>
        <v>-185258.88412247598</v>
      </c>
      <c r="O91" s="74">
        <f t="shared" si="25"/>
        <v>0</v>
      </c>
      <c r="P91" s="59">
        <f t="shared" si="26"/>
        <v>0</v>
      </c>
      <c r="Q91" s="59">
        <f t="shared" si="27"/>
        <v>1925195.511194998</v>
      </c>
      <c r="R91" s="59">
        <f t="shared" si="28"/>
        <v>2004931.6755516</v>
      </c>
      <c r="S91" s="74">
        <f t="shared" si="29"/>
        <v>-79736.16435660212</v>
      </c>
      <c r="T91" s="316">
        <f t="shared" si="30"/>
        <v>-79736.16435660212</v>
      </c>
      <c r="U91" s="326">
        <f t="shared" si="12"/>
        <v>2004931.6755516</v>
      </c>
      <c r="V91" s="271">
        <f t="shared" si="13"/>
        <v>357.4490418170084</v>
      </c>
      <c r="W91" s="283">
        <f t="shared" si="14"/>
        <v>95</v>
      </c>
      <c r="X91" s="284"/>
      <c r="Y91" s="307">
        <f t="shared" si="31"/>
        <v>42209.08790634968</v>
      </c>
      <c r="Z91" s="333">
        <f t="shared" si="16"/>
        <v>2047140.7634579497</v>
      </c>
      <c r="AA91" s="301">
        <f t="shared" si="17"/>
        <v>364.97428480262965</v>
      </c>
      <c r="AB91" s="343">
        <f t="shared" si="32"/>
        <v>97</v>
      </c>
    </row>
    <row r="92" spans="1:28" ht="15">
      <c r="A92" s="79" t="s">
        <v>88</v>
      </c>
      <c r="B92" s="132">
        <v>58</v>
      </c>
      <c r="C92" s="128" t="s">
        <v>81</v>
      </c>
      <c r="D92" s="59">
        <f>Vertetie_ienemumi!I74</f>
        <v>1558199.3769239085</v>
      </c>
      <c r="E92" s="140">
        <f>Iedzivotaju_skaits_struktura!C63</f>
        <v>6622</v>
      </c>
      <c r="F92" s="140">
        <f>Iedzivotaju_skaits_struktura!D63</f>
        <v>353</v>
      </c>
      <c r="G92" s="140">
        <f>Iedzivotaju_skaits_struktura!E63</f>
        <v>755</v>
      </c>
      <c r="H92" s="140">
        <f>Iedzivotaju_skaits_struktura!F63</f>
        <v>1426</v>
      </c>
      <c r="I92" s="59">
        <f t="shared" si="19"/>
        <v>235.3064598193761</v>
      </c>
      <c r="J92" s="73">
        <f t="shared" si="33"/>
        <v>0.006142192773801832</v>
      </c>
      <c r="K92" s="59">
        <f t="shared" si="34"/>
        <v>2536208.8164453576</v>
      </c>
      <c r="L92" s="59">
        <f t="shared" si="22"/>
        <v>61.43813422696852</v>
      </c>
      <c r="M92" s="59">
        <f t="shared" si="23"/>
        <v>-1231630.321165985</v>
      </c>
      <c r="N92" s="59">
        <f t="shared" si="24"/>
        <v>-978009.4395214492</v>
      </c>
      <c r="O92" s="74">
        <f t="shared" si="25"/>
        <v>0</v>
      </c>
      <c r="P92" s="59">
        <f t="shared" si="26"/>
        <v>0</v>
      </c>
      <c r="Q92" s="59">
        <f t="shared" si="27"/>
        <v>1558199.3769239085</v>
      </c>
      <c r="R92" s="59">
        <f t="shared" si="28"/>
        <v>2409398.3756230897</v>
      </c>
      <c r="S92" s="74">
        <f t="shared" si="29"/>
        <v>-851198.9986991812</v>
      </c>
      <c r="T92" s="316">
        <f t="shared" si="30"/>
        <v>-851198.9986991812</v>
      </c>
      <c r="U92" s="326">
        <f t="shared" si="12"/>
        <v>2409398.3756230897</v>
      </c>
      <c r="V92" s="271">
        <f t="shared" si="13"/>
        <v>363.84753482680304</v>
      </c>
      <c r="W92" s="283">
        <f t="shared" si="14"/>
        <v>95</v>
      </c>
      <c r="X92" s="284"/>
      <c r="Y92" s="307">
        <f t="shared" si="31"/>
        <v>50724.176328907255</v>
      </c>
      <c r="Z92" s="333">
        <f t="shared" si="16"/>
        <v>2460122.551951997</v>
      </c>
      <c r="AA92" s="301">
        <f t="shared" si="17"/>
        <v>371.50748292841996</v>
      </c>
      <c r="AB92" s="343">
        <f t="shared" si="32"/>
        <v>97.00000000000001</v>
      </c>
    </row>
    <row r="93" spans="1:28" ht="15">
      <c r="A93" s="80"/>
      <c r="B93" s="132">
        <v>59</v>
      </c>
      <c r="C93" s="128" t="s">
        <v>142</v>
      </c>
      <c r="D93" s="59">
        <f>Vertetie_ienemumi!I75</f>
        <v>6675758.169429075</v>
      </c>
      <c r="E93" s="140">
        <f>Iedzivotaju_skaits_struktura!C64</f>
        <v>26530</v>
      </c>
      <c r="F93" s="140">
        <f>Iedzivotaju_skaits_struktura!D64</f>
        <v>1537</v>
      </c>
      <c r="G93" s="140">
        <f>Iedzivotaju_skaits_struktura!E64</f>
        <v>3358</v>
      </c>
      <c r="H93" s="140">
        <f>Iedzivotaju_skaits_struktura!F64</f>
        <v>5220</v>
      </c>
      <c r="I93" s="59">
        <f t="shared" si="19"/>
        <v>251.63053786012344</v>
      </c>
      <c r="J93" s="73">
        <f t="shared" si="33"/>
        <v>0.025288614489779704</v>
      </c>
      <c r="K93" s="59">
        <f t="shared" si="34"/>
        <v>10442070.020698506</v>
      </c>
      <c r="L93" s="59">
        <f t="shared" si="22"/>
        <v>63.93136759470332</v>
      </c>
      <c r="M93" s="59">
        <f t="shared" si="23"/>
        <v>-4810518.853339283</v>
      </c>
      <c r="N93" s="59">
        <f t="shared" si="24"/>
        <v>-3766311.8512694314</v>
      </c>
      <c r="O93" s="74">
        <f t="shared" si="25"/>
        <v>0</v>
      </c>
      <c r="P93" s="59">
        <f t="shared" si="26"/>
        <v>0</v>
      </c>
      <c r="Q93" s="59">
        <f t="shared" si="27"/>
        <v>6675758.169429075</v>
      </c>
      <c r="R93" s="59">
        <f t="shared" si="28"/>
        <v>9919966.51966358</v>
      </c>
      <c r="S93" s="74">
        <f t="shared" si="29"/>
        <v>-3244208.350234505</v>
      </c>
      <c r="T93" s="316">
        <f t="shared" si="30"/>
        <v>-3244208.350234505</v>
      </c>
      <c r="U93" s="326">
        <f t="shared" si="12"/>
        <v>9919966.51966358</v>
      </c>
      <c r="V93" s="271">
        <f t="shared" si="13"/>
        <v>373.915059165608</v>
      </c>
      <c r="W93" s="283">
        <f t="shared" si="14"/>
        <v>94.99999999999999</v>
      </c>
      <c r="X93" s="284"/>
      <c r="Y93" s="307">
        <f t="shared" si="31"/>
        <v>208841.4004139714</v>
      </c>
      <c r="Z93" s="333">
        <f t="shared" si="16"/>
        <v>10128807.920077551</v>
      </c>
      <c r="AA93" s="301">
        <f t="shared" si="17"/>
        <v>381.7869551480419</v>
      </c>
      <c r="AB93" s="343">
        <f t="shared" si="32"/>
        <v>97</v>
      </c>
    </row>
    <row r="94" spans="1:28" ht="15">
      <c r="A94" s="80"/>
      <c r="B94" s="132">
        <v>60</v>
      </c>
      <c r="C94" s="128" t="s">
        <v>143</v>
      </c>
      <c r="D94" s="59">
        <f>Vertetie_ienemumi!I76</f>
        <v>2227836.0573886065</v>
      </c>
      <c r="E94" s="140">
        <f>Iedzivotaju_skaits_struktura!C65</f>
        <v>6171</v>
      </c>
      <c r="F94" s="140">
        <f>Iedzivotaju_skaits_struktura!D65</f>
        <v>326</v>
      </c>
      <c r="G94" s="140">
        <f>Iedzivotaju_skaits_struktura!E65</f>
        <v>629</v>
      </c>
      <c r="H94" s="140">
        <f>Iedzivotaju_skaits_struktura!F65</f>
        <v>1233</v>
      </c>
      <c r="I94" s="59">
        <f t="shared" si="19"/>
        <v>361.0170243702166</v>
      </c>
      <c r="J94" s="73">
        <f t="shared" si="33"/>
        <v>0.005506069052721615</v>
      </c>
      <c r="K94" s="59">
        <f t="shared" si="34"/>
        <v>2273543.242574894</v>
      </c>
      <c r="L94" s="59">
        <f t="shared" si="22"/>
        <v>97.98960563712342</v>
      </c>
      <c r="M94" s="59">
        <f t="shared" si="23"/>
        <v>-273061.5094437767</v>
      </c>
      <c r="N94" s="59">
        <f t="shared" si="24"/>
        <v>-45707.18518628739</v>
      </c>
      <c r="O94" s="74">
        <f t="shared" si="25"/>
        <v>0</v>
      </c>
      <c r="P94" s="59">
        <f t="shared" si="26"/>
        <v>0</v>
      </c>
      <c r="Q94" s="59">
        <f t="shared" si="27"/>
        <v>2227836.0573886065</v>
      </c>
      <c r="R94" s="59">
        <f t="shared" si="28"/>
        <v>2159866.080446149</v>
      </c>
      <c r="S94" s="74">
        <f t="shared" si="29"/>
        <v>0</v>
      </c>
      <c r="T94" s="316">
        <f t="shared" si="30"/>
        <v>0</v>
      </c>
      <c r="U94" s="326">
        <f t="shared" si="12"/>
        <v>2227836.0573886065</v>
      </c>
      <c r="V94" s="271">
        <f t="shared" si="13"/>
        <v>361.0170243702166</v>
      </c>
      <c r="W94" s="283">
        <f t="shared" si="14"/>
        <v>97.98960563712342</v>
      </c>
      <c r="X94" s="284"/>
      <c r="Y94" s="307">
        <f t="shared" si="31"/>
        <v>0</v>
      </c>
      <c r="Z94" s="333">
        <f t="shared" si="16"/>
        <v>2227836.0573886065</v>
      </c>
      <c r="AA94" s="301">
        <f t="shared" si="17"/>
        <v>361.0170243702166</v>
      </c>
      <c r="AB94" s="343">
        <f t="shared" si="32"/>
        <v>97.98960563712342</v>
      </c>
    </row>
    <row r="95" spans="1:28" ht="15">
      <c r="A95" s="80"/>
      <c r="B95" s="132">
        <v>61</v>
      </c>
      <c r="C95" s="128" t="s">
        <v>110</v>
      </c>
      <c r="D95" s="59">
        <f>Vertetie_ienemumi!I77</f>
        <v>12925793.9304414</v>
      </c>
      <c r="E95" s="140">
        <f>Iedzivotaju_skaits_struktura!C66</f>
        <v>22412</v>
      </c>
      <c r="F95" s="140">
        <f>Iedzivotaju_skaits_struktura!D66</f>
        <v>2059</v>
      </c>
      <c r="G95" s="140">
        <f>Iedzivotaju_skaits_struktura!E66</f>
        <v>2677</v>
      </c>
      <c r="H95" s="140">
        <f>Iedzivotaju_skaits_struktura!F66</f>
        <v>3616</v>
      </c>
      <c r="I95" s="59">
        <f t="shared" si="19"/>
        <v>576.735406498367</v>
      </c>
      <c r="J95" s="73">
        <f t="shared" si="33"/>
        <v>0.02231168591872675</v>
      </c>
      <c r="K95" s="59">
        <f t="shared" si="34"/>
        <v>9212848.997217132</v>
      </c>
      <c r="L95" s="59">
        <f t="shared" si="22"/>
        <v>140.30181037750444</v>
      </c>
      <c r="M95" s="59">
        <f t="shared" si="23"/>
        <v>2791660.0335025545</v>
      </c>
      <c r="N95" s="59">
        <f t="shared" si="24"/>
        <v>3712944.9332242683</v>
      </c>
      <c r="O95" s="74">
        <f t="shared" si="25"/>
        <v>1256247.0150761495</v>
      </c>
      <c r="P95" s="59">
        <f t="shared" si="26"/>
        <v>4524027.87565449</v>
      </c>
      <c r="Q95" s="59">
        <f t="shared" si="27"/>
        <v>11669546.91536525</v>
      </c>
      <c r="R95" s="59">
        <f t="shared" si="28"/>
        <v>8752206.547356276</v>
      </c>
      <c r="S95" s="74">
        <f t="shared" si="29"/>
        <v>0</v>
      </c>
      <c r="T95" s="316">
        <f t="shared" si="30"/>
        <v>1256247.0150761495</v>
      </c>
      <c r="U95" s="326">
        <f t="shared" si="12"/>
        <v>11669546.91536525</v>
      </c>
      <c r="V95" s="271">
        <f t="shared" si="13"/>
        <v>520.6829785545801</v>
      </c>
      <c r="W95" s="283">
        <f t="shared" si="14"/>
        <v>126.66599570762745</v>
      </c>
      <c r="X95" s="284"/>
      <c r="Y95" s="307">
        <f t="shared" si="31"/>
        <v>0</v>
      </c>
      <c r="Z95" s="333">
        <f t="shared" si="16"/>
        <v>11669546.91536525</v>
      </c>
      <c r="AA95" s="301">
        <f t="shared" si="17"/>
        <v>520.6829785545801</v>
      </c>
      <c r="AB95" s="343">
        <f t="shared" si="32"/>
        <v>126.66599570762745</v>
      </c>
    </row>
    <row r="96" spans="1:28" ht="15">
      <c r="A96" s="80" t="s">
        <v>92</v>
      </c>
      <c r="B96" s="132">
        <v>62</v>
      </c>
      <c r="C96" s="128" t="s">
        <v>144</v>
      </c>
      <c r="D96" s="59">
        <f>Vertetie_ienemumi!I78</f>
        <v>3900112.8125093556</v>
      </c>
      <c r="E96" s="140">
        <f>Iedzivotaju_skaits_struktura!C67</f>
        <v>11131</v>
      </c>
      <c r="F96" s="140">
        <f>Iedzivotaju_skaits_struktura!D67</f>
        <v>671</v>
      </c>
      <c r="G96" s="140">
        <f>Iedzivotaju_skaits_struktura!E67</f>
        <v>1329</v>
      </c>
      <c r="H96" s="140">
        <f>Iedzivotaju_skaits_struktura!F67</f>
        <v>2150</v>
      </c>
      <c r="I96" s="59">
        <f t="shared" si="19"/>
        <v>350.38296761381326</v>
      </c>
      <c r="J96" s="73">
        <f t="shared" si="33"/>
        <v>0.010481126987563035</v>
      </c>
      <c r="K96" s="59">
        <f t="shared" si="34"/>
        <v>4327823.57231147</v>
      </c>
      <c r="L96" s="59">
        <f t="shared" si="22"/>
        <v>90.11718586361698</v>
      </c>
      <c r="M96" s="59">
        <f t="shared" si="23"/>
        <v>-860493.1170332613</v>
      </c>
      <c r="N96" s="59">
        <f t="shared" si="24"/>
        <v>-427710.7598021147</v>
      </c>
      <c r="O96" s="74">
        <f t="shared" si="25"/>
        <v>0</v>
      </c>
      <c r="P96" s="59">
        <f t="shared" si="26"/>
        <v>0</v>
      </c>
      <c r="Q96" s="59">
        <f t="shared" si="27"/>
        <v>3900112.8125093556</v>
      </c>
      <c r="R96" s="59">
        <f t="shared" si="28"/>
        <v>4111432.393695897</v>
      </c>
      <c r="S96" s="74">
        <f t="shared" si="29"/>
        <v>-211319.58118654136</v>
      </c>
      <c r="T96" s="316">
        <f t="shared" si="30"/>
        <v>-211319.58118654136</v>
      </c>
      <c r="U96" s="326">
        <f t="shared" si="12"/>
        <v>4111432.393695897</v>
      </c>
      <c r="V96" s="271">
        <f t="shared" si="13"/>
        <v>369.367747165205</v>
      </c>
      <c r="W96" s="283">
        <f t="shared" si="14"/>
        <v>95</v>
      </c>
      <c r="X96" s="284"/>
      <c r="Y96" s="307">
        <f t="shared" si="31"/>
        <v>86556.47144622868</v>
      </c>
      <c r="Z96" s="333">
        <f t="shared" si="16"/>
        <v>4197988.865142126</v>
      </c>
      <c r="AA96" s="301">
        <f t="shared" si="17"/>
        <v>377.1439102634198</v>
      </c>
      <c r="AB96" s="343">
        <f t="shared" si="32"/>
        <v>96.99999999999999</v>
      </c>
    </row>
    <row r="97" spans="1:28" ht="15">
      <c r="A97" s="79"/>
      <c r="B97" s="132">
        <v>63</v>
      </c>
      <c r="C97" s="128" t="s">
        <v>58</v>
      </c>
      <c r="D97" s="59">
        <f>Vertetie_ienemumi!I79</f>
        <v>1133234.7552536293</v>
      </c>
      <c r="E97" s="140">
        <f>Iedzivotaju_skaits_struktura!C68</f>
        <v>3869</v>
      </c>
      <c r="F97" s="140">
        <f>Iedzivotaju_skaits_struktura!D68</f>
        <v>196</v>
      </c>
      <c r="G97" s="140">
        <f>Iedzivotaju_skaits_struktura!E68</f>
        <v>387</v>
      </c>
      <c r="H97" s="140">
        <f>Iedzivotaju_skaits_struktura!F68</f>
        <v>890</v>
      </c>
      <c r="I97" s="59">
        <f t="shared" si="19"/>
        <v>292.9012032188238</v>
      </c>
      <c r="J97" s="73">
        <f t="shared" si="33"/>
        <v>0.0034866315422958805</v>
      </c>
      <c r="K97" s="59">
        <f t="shared" si="34"/>
        <v>1439685.4646087321</v>
      </c>
      <c r="L97" s="59">
        <f t="shared" si="22"/>
        <v>78.71405130575602</v>
      </c>
      <c r="M97" s="59">
        <f t="shared" si="23"/>
        <v>-450419.25581597607</v>
      </c>
      <c r="N97" s="59">
        <f t="shared" si="24"/>
        <v>-306450.70935510285</v>
      </c>
      <c r="O97" s="74">
        <f t="shared" si="25"/>
        <v>0</v>
      </c>
      <c r="P97" s="59">
        <f t="shared" si="26"/>
        <v>0</v>
      </c>
      <c r="Q97" s="59">
        <f t="shared" si="27"/>
        <v>1133234.7552536293</v>
      </c>
      <c r="R97" s="59">
        <f t="shared" si="28"/>
        <v>1367701.1913782954</v>
      </c>
      <c r="S97" s="74">
        <f t="shared" si="29"/>
        <v>-234466.43612466613</v>
      </c>
      <c r="T97" s="316">
        <f t="shared" si="30"/>
        <v>-234466.43612466613</v>
      </c>
      <c r="U97" s="326">
        <f t="shared" si="12"/>
        <v>1367701.1913782954</v>
      </c>
      <c r="V97" s="271">
        <f t="shared" si="13"/>
        <v>353.5025048793733</v>
      </c>
      <c r="W97" s="283">
        <f t="shared" si="14"/>
        <v>95</v>
      </c>
      <c r="X97" s="284"/>
      <c r="Y97" s="307">
        <f t="shared" si="31"/>
        <v>28793.709292174783</v>
      </c>
      <c r="Z97" s="333">
        <f t="shared" si="16"/>
        <v>1396494.9006704702</v>
      </c>
      <c r="AA97" s="301">
        <f t="shared" si="17"/>
        <v>360.9446628768339</v>
      </c>
      <c r="AB97" s="343">
        <f t="shared" si="32"/>
        <v>97</v>
      </c>
    </row>
    <row r="98" spans="1:28" ht="15">
      <c r="A98" s="80"/>
      <c r="B98" s="132">
        <v>64</v>
      </c>
      <c r="C98" s="128" t="s">
        <v>145</v>
      </c>
      <c r="D98" s="59">
        <f>Vertetie_ienemumi!I80</f>
        <v>5667041.416317407</v>
      </c>
      <c r="E98" s="140">
        <f>Iedzivotaju_skaits_struktura!C69</f>
        <v>18895</v>
      </c>
      <c r="F98" s="140">
        <f>Iedzivotaju_skaits_struktura!D69</f>
        <v>1010</v>
      </c>
      <c r="G98" s="140">
        <f>Iedzivotaju_skaits_struktura!E69</f>
        <v>2061</v>
      </c>
      <c r="H98" s="140">
        <f>Iedzivotaju_skaits_struktura!F69</f>
        <v>4113</v>
      </c>
      <c r="I98" s="59">
        <f t="shared" si="19"/>
        <v>299.9228058384444</v>
      </c>
      <c r="J98" s="73">
        <f t="shared" si="33"/>
        <v>0.017365166689038192</v>
      </c>
      <c r="K98" s="59">
        <f t="shared" si="34"/>
        <v>7170352.751485107</v>
      </c>
      <c r="L98" s="59">
        <f t="shared" si="22"/>
        <v>79.0343461853207</v>
      </c>
      <c r="M98" s="59">
        <f t="shared" si="23"/>
        <v>-2220346.6103162104</v>
      </c>
      <c r="N98" s="59">
        <f t="shared" si="24"/>
        <v>-1503311.3351676995</v>
      </c>
      <c r="O98" s="74">
        <f t="shared" si="25"/>
        <v>0</v>
      </c>
      <c r="P98" s="59">
        <f t="shared" si="26"/>
        <v>0</v>
      </c>
      <c r="Q98" s="59">
        <f t="shared" si="27"/>
        <v>5667041.416317407</v>
      </c>
      <c r="R98" s="59">
        <f t="shared" si="28"/>
        <v>6811835.113910851</v>
      </c>
      <c r="S98" s="74">
        <f t="shared" si="29"/>
        <v>-1144793.697593444</v>
      </c>
      <c r="T98" s="316">
        <f t="shared" si="30"/>
        <v>-1144793.697593444</v>
      </c>
      <c r="U98" s="326">
        <f t="shared" si="12"/>
        <v>6811835.113910851</v>
      </c>
      <c r="V98" s="271">
        <f t="shared" si="13"/>
        <v>360.50992928874575</v>
      </c>
      <c r="W98" s="283">
        <f t="shared" si="14"/>
        <v>95</v>
      </c>
      <c r="X98" s="284"/>
      <c r="Y98" s="307">
        <f t="shared" si="31"/>
        <v>143407.05502970237</v>
      </c>
      <c r="Z98" s="333">
        <f t="shared" si="16"/>
        <v>6955242.168940553</v>
      </c>
      <c r="AA98" s="301">
        <f t="shared" si="17"/>
        <v>368.0996120106141</v>
      </c>
      <c r="AB98" s="343">
        <f t="shared" si="32"/>
        <v>97</v>
      </c>
    </row>
    <row r="99" spans="1:28" ht="15">
      <c r="A99" s="80"/>
      <c r="B99" s="132">
        <v>65</v>
      </c>
      <c r="C99" s="128" t="s">
        <v>146</v>
      </c>
      <c r="D99" s="59">
        <f>Vertetie_ienemumi!I81</f>
        <v>2962167.0398089653</v>
      </c>
      <c r="E99" s="140">
        <f>Iedzivotaju_skaits_struktura!C70</f>
        <v>13538</v>
      </c>
      <c r="F99" s="140">
        <f>Iedzivotaju_skaits_struktura!D70</f>
        <v>654</v>
      </c>
      <c r="G99" s="140">
        <f>Iedzivotaju_skaits_struktura!E70</f>
        <v>1442</v>
      </c>
      <c r="H99" s="140">
        <f>Iedzivotaju_skaits_struktura!F70</f>
        <v>2850</v>
      </c>
      <c r="I99" s="59">
        <f t="shared" si="19"/>
        <v>218.80388830026337</v>
      </c>
      <c r="J99" s="73">
        <f t="shared" si="33"/>
        <v>0.01215284691741392</v>
      </c>
      <c r="K99" s="59">
        <f t="shared" si="34"/>
        <v>5018103.246176363</v>
      </c>
      <c r="L99" s="59">
        <f t="shared" si="22"/>
        <v>59.02961526481233</v>
      </c>
      <c r="M99" s="59">
        <f t="shared" si="23"/>
        <v>-2557746.530985034</v>
      </c>
      <c r="N99" s="59">
        <f t="shared" si="24"/>
        <v>-2055936.2063673977</v>
      </c>
      <c r="O99" s="59">
        <f t="shared" si="25"/>
        <v>0</v>
      </c>
      <c r="P99" s="59">
        <f t="shared" si="26"/>
        <v>0</v>
      </c>
      <c r="Q99" s="59">
        <f t="shared" si="27"/>
        <v>2962167.0398089653</v>
      </c>
      <c r="R99" s="59">
        <f t="shared" si="28"/>
        <v>4767198.083867544</v>
      </c>
      <c r="S99" s="74">
        <f t="shared" si="29"/>
        <v>-1805031.044058579</v>
      </c>
      <c r="T99" s="316">
        <f t="shared" si="30"/>
        <v>-1805031.044058579</v>
      </c>
      <c r="U99" s="326">
        <f aca="true" t="shared" si="35" ref="U99:U153">D99-T99</f>
        <v>4767198.083867544</v>
      </c>
      <c r="V99" s="271">
        <f aca="true" t="shared" si="36" ref="V99:V155">U99/E99</f>
        <v>352.134590328523</v>
      </c>
      <c r="W99" s="283">
        <f aca="true" t="shared" si="37" ref="W99:W153">U99/K99*100</f>
        <v>94.99999999999999</v>
      </c>
      <c r="X99" s="284"/>
      <c r="Y99" s="307">
        <f t="shared" si="31"/>
        <v>100362.06492352765</v>
      </c>
      <c r="Z99" s="333">
        <f aca="true" t="shared" si="38" ref="Z99:Z153">U99+X99+Y99</f>
        <v>4867560.148791072</v>
      </c>
      <c r="AA99" s="301">
        <f aca="true" t="shared" si="39" ref="AA99:AA153">Z99/E99</f>
        <v>359.547950124913</v>
      </c>
      <c r="AB99" s="343">
        <f t="shared" si="32"/>
        <v>97</v>
      </c>
    </row>
    <row r="100" spans="1:28" ht="15">
      <c r="A100" s="80"/>
      <c r="B100" s="132">
        <v>66</v>
      </c>
      <c r="C100" s="128" t="s">
        <v>100</v>
      </c>
      <c r="D100" s="59">
        <f>Vertetie_ienemumi!I82</f>
        <v>803421.098945029</v>
      </c>
      <c r="E100" s="140">
        <f>Iedzivotaju_skaits_struktura!C71</f>
        <v>2765</v>
      </c>
      <c r="F100" s="140">
        <f>Iedzivotaju_skaits_struktura!D71</f>
        <v>122</v>
      </c>
      <c r="G100" s="140">
        <f>Iedzivotaju_skaits_struktura!E71</f>
        <v>286</v>
      </c>
      <c r="H100" s="140">
        <f>Iedzivotaju_skaits_struktura!F71</f>
        <v>639</v>
      </c>
      <c r="I100" s="59">
        <f t="shared" si="19"/>
        <v>290.5682093833739</v>
      </c>
      <c r="J100" s="73">
        <f t="shared" si="33"/>
        <v>0.002471475562479315</v>
      </c>
      <c r="K100" s="59">
        <f t="shared" si="34"/>
        <v>1020511.4593480068</v>
      </c>
      <c r="L100" s="59">
        <f t="shared" si="22"/>
        <v>78.72729811954542</v>
      </c>
      <c r="M100" s="59">
        <f t="shared" si="23"/>
        <v>-319141.5063377785</v>
      </c>
      <c r="N100" s="59">
        <f t="shared" si="24"/>
        <v>-217090.3604029778</v>
      </c>
      <c r="O100" s="59">
        <f t="shared" si="25"/>
        <v>0</v>
      </c>
      <c r="P100" s="59">
        <f t="shared" si="26"/>
        <v>0</v>
      </c>
      <c r="Q100" s="59">
        <f t="shared" si="27"/>
        <v>803421.098945029</v>
      </c>
      <c r="R100" s="59">
        <f t="shared" si="28"/>
        <v>969485.8863806064</v>
      </c>
      <c r="S100" s="74">
        <f t="shared" si="29"/>
        <v>-166064.78743557748</v>
      </c>
      <c r="T100" s="316">
        <f t="shared" si="30"/>
        <v>-166064.78743557748</v>
      </c>
      <c r="U100" s="326">
        <f t="shared" si="35"/>
        <v>969485.8863806064</v>
      </c>
      <c r="V100" s="271">
        <f t="shared" si="36"/>
        <v>350.62780700926095</v>
      </c>
      <c r="W100" s="283">
        <f t="shared" si="37"/>
        <v>95</v>
      </c>
      <c r="X100" s="284"/>
      <c r="Y100" s="307">
        <f t="shared" si="31"/>
        <v>20410.22918696003</v>
      </c>
      <c r="Z100" s="333">
        <f t="shared" si="38"/>
        <v>989896.1155675665</v>
      </c>
      <c r="AA100" s="301">
        <f t="shared" si="39"/>
        <v>358.0094450515611</v>
      </c>
      <c r="AB100" s="343">
        <f t="shared" si="32"/>
        <v>97</v>
      </c>
    </row>
    <row r="101" spans="1:28" ht="15">
      <c r="A101" s="79" t="s">
        <v>98</v>
      </c>
      <c r="B101" s="132">
        <v>67</v>
      </c>
      <c r="C101" s="128" t="s">
        <v>95</v>
      </c>
      <c r="D101" s="59">
        <f>Vertetie_ienemumi!I83</f>
        <v>3258987.9276337875</v>
      </c>
      <c r="E101" s="140">
        <f>Iedzivotaju_skaits_struktura!C72</f>
        <v>14900</v>
      </c>
      <c r="F101" s="140">
        <f>Iedzivotaju_skaits_struktura!D72</f>
        <v>636</v>
      </c>
      <c r="G101" s="140">
        <f>Iedzivotaju_skaits_struktura!E72</f>
        <v>1517</v>
      </c>
      <c r="H101" s="140">
        <f>Iedzivotaju_skaits_struktura!F72</f>
        <v>3354</v>
      </c>
      <c r="I101" s="59">
        <f t="shared" si="19"/>
        <v>218.7240219888448</v>
      </c>
      <c r="J101" s="73">
        <f t="shared" si="33"/>
        <v>0.013166125846434715</v>
      </c>
      <c r="K101" s="59">
        <f t="shared" si="34"/>
        <v>5436502.187391972</v>
      </c>
      <c r="L101" s="59">
        <f t="shared" si="22"/>
        <v>59.94641067544951</v>
      </c>
      <c r="M101" s="59">
        <f t="shared" si="23"/>
        <v>-2721164.4784973823</v>
      </c>
      <c r="N101" s="59">
        <f t="shared" si="24"/>
        <v>-2177514.2597581847</v>
      </c>
      <c r="O101" s="59">
        <f t="shared" si="25"/>
        <v>0</v>
      </c>
      <c r="P101" s="59">
        <f t="shared" si="26"/>
        <v>0</v>
      </c>
      <c r="Q101" s="59">
        <f t="shared" si="27"/>
        <v>3258987.9276337875</v>
      </c>
      <c r="R101" s="59">
        <f t="shared" si="28"/>
        <v>5164677.078022373</v>
      </c>
      <c r="S101" s="74">
        <f t="shared" si="29"/>
        <v>-1905689.1503885854</v>
      </c>
      <c r="T101" s="316">
        <f t="shared" si="30"/>
        <v>-1905689.1503885854</v>
      </c>
      <c r="U101" s="326">
        <f t="shared" si="35"/>
        <v>5164677.078022373</v>
      </c>
      <c r="V101" s="271">
        <f t="shared" si="36"/>
        <v>346.6226226860653</v>
      </c>
      <c r="W101" s="283">
        <f t="shared" si="37"/>
        <v>94.99999999999999</v>
      </c>
      <c r="X101" s="284"/>
      <c r="Y101" s="307">
        <f t="shared" si="31"/>
        <v>108730.04374783952</v>
      </c>
      <c r="Z101" s="333">
        <f t="shared" si="38"/>
        <v>5273407.121770212</v>
      </c>
      <c r="AA101" s="301">
        <f t="shared" si="39"/>
        <v>353.91994105840354</v>
      </c>
      <c r="AB101" s="343">
        <f t="shared" si="32"/>
        <v>96.99999999999999</v>
      </c>
    </row>
    <row r="102" spans="1:28" ht="15">
      <c r="A102" s="80"/>
      <c r="B102" s="132">
        <v>68</v>
      </c>
      <c r="C102" s="128" t="s">
        <v>102</v>
      </c>
      <c r="D102" s="59">
        <f>Vertetie_ienemumi!I84</f>
        <v>7219040.147513465</v>
      </c>
      <c r="E102" s="140">
        <f>Iedzivotaju_skaits_struktura!C73</f>
        <v>26953</v>
      </c>
      <c r="F102" s="140">
        <f>Iedzivotaju_skaits_struktura!D73</f>
        <v>1278</v>
      </c>
      <c r="G102" s="140">
        <f>Iedzivotaju_skaits_struktura!E73</f>
        <v>2984</v>
      </c>
      <c r="H102" s="140">
        <f>Iedzivotaju_skaits_struktura!F73</f>
        <v>5731</v>
      </c>
      <c r="I102" s="59">
        <f t="shared" si="19"/>
        <v>267.83809399745724</v>
      </c>
      <c r="J102" s="73">
        <f t="shared" si="33"/>
        <v>0.024407735784789598</v>
      </c>
      <c r="K102" s="59">
        <f t="shared" si="34"/>
        <v>10078341.23195975</v>
      </c>
      <c r="L102" s="59">
        <f t="shared" si="22"/>
        <v>71.62924911314707</v>
      </c>
      <c r="M102" s="59">
        <f t="shared" si="23"/>
        <v>-3867135.20764226</v>
      </c>
      <c r="N102" s="59">
        <f t="shared" si="24"/>
        <v>-2859301.084446286</v>
      </c>
      <c r="O102" s="59">
        <f t="shared" si="25"/>
        <v>0</v>
      </c>
      <c r="P102" s="59">
        <f t="shared" si="26"/>
        <v>0</v>
      </c>
      <c r="Q102" s="59">
        <f t="shared" si="27"/>
        <v>7219040.147513465</v>
      </c>
      <c r="R102" s="59">
        <f t="shared" si="28"/>
        <v>9574424.170361763</v>
      </c>
      <c r="S102" s="74">
        <f t="shared" si="29"/>
        <v>-2355384.022848298</v>
      </c>
      <c r="T102" s="316">
        <f t="shared" si="30"/>
        <v>-2355384.022848298</v>
      </c>
      <c r="U102" s="326">
        <f t="shared" si="35"/>
        <v>9574424.170361763</v>
      </c>
      <c r="V102" s="271">
        <f t="shared" si="36"/>
        <v>355.22666012546887</v>
      </c>
      <c r="W102" s="283">
        <f t="shared" si="37"/>
        <v>95</v>
      </c>
      <c r="X102" s="284"/>
      <c r="Y102" s="307">
        <f t="shared" si="31"/>
        <v>201566.82463919558</v>
      </c>
      <c r="Z102" s="333">
        <f t="shared" si="38"/>
        <v>9775990.995000958</v>
      </c>
      <c r="AA102" s="301">
        <f t="shared" si="39"/>
        <v>362.7051161281104</v>
      </c>
      <c r="AB102" s="343">
        <f t="shared" si="32"/>
        <v>97</v>
      </c>
    </row>
    <row r="103" spans="1:28" ht="15">
      <c r="A103" s="80"/>
      <c r="B103" s="132">
        <v>69</v>
      </c>
      <c r="C103" s="128" t="s">
        <v>147</v>
      </c>
      <c r="D103" s="59">
        <f>Vertetie_ienemumi!I85</f>
        <v>1334057.1018996916</v>
      </c>
      <c r="E103" s="140">
        <f>Iedzivotaju_skaits_struktura!C74</f>
        <v>3855</v>
      </c>
      <c r="F103" s="140">
        <f>Iedzivotaju_skaits_struktura!D74</f>
        <v>210</v>
      </c>
      <c r="G103" s="140">
        <f>Iedzivotaju_skaits_struktura!E74</f>
        <v>456</v>
      </c>
      <c r="H103" s="140">
        <f>Iedzivotaju_skaits_struktura!F74</f>
        <v>743</v>
      </c>
      <c r="I103" s="59">
        <f t="shared" si="19"/>
        <v>346.058910998623</v>
      </c>
      <c r="J103" s="73">
        <f t="shared" si="33"/>
        <v>0.0035686892951244725</v>
      </c>
      <c r="K103" s="59">
        <f t="shared" si="34"/>
        <v>1473568.412253951</v>
      </c>
      <c r="L103" s="59">
        <f t="shared" si="22"/>
        <v>90.53241714506728</v>
      </c>
      <c r="M103" s="59">
        <f t="shared" si="23"/>
        <v>-286868.15157965454</v>
      </c>
      <c r="N103" s="59">
        <f t="shared" si="24"/>
        <v>-139511.31035425933</v>
      </c>
      <c r="O103" s="59">
        <f t="shared" si="25"/>
        <v>0</v>
      </c>
      <c r="P103" s="59">
        <f t="shared" si="26"/>
        <v>0</v>
      </c>
      <c r="Q103" s="59">
        <f t="shared" si="27"/>
        <v>1334057.1018996916</v>
      </c>
      <c r="R103" s="59">
        <f t="shared" si="28"/>
        <v>1399889.9916412535</v>
      </c>
      <c r="S103" s="74">
        <f t="shared" si="29"/>
        <v>-65832.88974156184</v>
      </c>
      <c r="T103" s="316">
        <f t="shared" si="30"/>
        <v>-65832.88974156184</v>
      </c>
      <c r="U103" s="326">
        <f t="shared" si="35"/>
        <v>1399889.9916412535</v>
      </c>
      <c r="V103" s="271">
        <f t="shared" si="36"/>
        <v>363.136184602141</v>
      </c>
      <c r="W103" s="283">
        <f t="shared" si="37"/>
        <v>95</v>
      </c>
      <c r="X103" s="284"/>
      <c r="Y103" s="307">
        <f t="shared" si="31"/>
        <v>29471.36824507895</v>
      </c>
      <c r="Z103" s="333">
        <f t="shared" si="38"/>
        <v>1429361.3598863324</v>
      </c>
      <c r="AA103" s="301">
        <f t="shared" si="39"/>
        <v>370.78115690955445</v>
      </c>
      <c r="AB103" s="343">
        <f t="shared" si="32"/>
        <v>97</v>
      </c>
    </row>
    <row r="104" spans="1:28" ht="15">
      <c r="A104" s="80"/>
      <c r="B104" s="132">
        <v>70</v>
      </c>
      <c r="C104" s="128" t="s">
        <v>148</v>
      </c>
      <c r="D104" s="59">
        <f>Vertetie_ienemumi!I86</f>
        <v>11960789.84439433</v>
      </c>
      <c r="E104" s="140">
        <f>Iedzivotaju_skaits_struktura!C75</f>
        <v>16601</v>
      </c>
      <c r="F104" s="140">
        <f>Iedzivotaju_skaits_struktura!D75</f>
        <v>1939</v>
      </c>
      <c r="G104" s="140">
        <f>Iedzivotaju_skaits_struktura!E75</f>
        <v>2375</v>
      </c>
      <c r="H104" s="140">
        <f>Iedzivotaju_skaits_struktura!F75</f>
        <v>1998</v>
      </c>
      <c r="I104" s="59">
        <f t="shared" si="19"/>
        <v>720.4861059209885</v>
      </c>
      <c r="J104" s="73">
        <f t="shared" si="33"/>
        <v>0.01788777782698837</v>
      </c>
      <c r="K104" s="59">
        <f t="shared" si="34"/>
        <v>7386147.179379849</v>
      </c>
      <c r="L104" s="59">
        <f t="shared" si="22"/>
        <v>161.93543878716176</v>
      </c>
      <c r="M104" s="59">
        <f t="shared" si="23"/>
        <v>3836027.9470764957</v>
      </c>
      <c r="N104" s="59">
        <f t="shared" si="24"/>
        <v>4574642.665014481</v>
      </c>
      <c r="O104" s="59">
        <f t="shared" si="25"/>
        <v>1726212.576184423</v>
      </c>
      <c r="P104" s="59">
        <f t="shared" si="26"/>
        <v>4186276.445538015</v>
      </c>
      <c r="Q104" s="59">
        <f t="shared" si="27"/>
        <v>10234577.268209906</v>
      </c>
      <c r="R104" s="59">
        <f t="shared" si="28"/>
        <v>7016839.820410856</v>
      </c>
      <c r="S104" s="74">
        <f t="shared" si="29"/>
        <v>0</v>
      </c>
      <c r="T104" s="316">
        <f t="shared" si="30"/>
        <v>1726212.576184423</v>
      </c>
      <c r="U104" s="326">
        <f t="shared" si="35"/>
        <v>10234577.268209906</v>
      </c>
      <c r="V104" s="271">
        <f t="shared" si="36"/>
        <v>616.5036605150236</v>
      </c>
      <c r="W104" s="283">
        <f t="shared" si="37"/>
        <v>138.56449133293896</v>
      </c>
      <c r="X104" s="284"/>
      <c r="Y104" s="307">
        <f t="shared" si="31"/>
        <v>0</v>
      </c>
      <c r="Z104" s="333">
        <f t="shared" si="38"/>
        <v>10234577.268209906</v>
      </c>
      <c r="AA104" s="301">
        <f t="shared" si="39"/>
        <v>616.5036605150236</v>
      </c>
      <c r="AB104" s="343">
        <f t="shared" si="32"/>
        <v>138.56449133293896</v>
      </c>
    </row>
    <row r="105" spans="1:28" ht="15">
      <c r="A105" s="80" t="s">
        <v>103</v>
      </c>
      <c r="B105" s="132">
        <v>71</v>
      </c>
      <c r="C105" s="128" t="s">
        <v>149</v>
      </c>
      <c r="D105" s="59">
        <f>Vertetie_ienemumi!I87</f>
        <v>842015.1859746737</v>
      </c>
      <c r="E105" s="140">
        <f>Iedzivotaju_skaits_struktura!C76</f>
        <v>3762</v>
      </c>
      <c r="F105" s="140">
        <f>Iedzivotaju_skaits_struktura!D76</f>
        <v>182</v>
      </c>
      <c r="G105" s="140">
        <f>Iedzivotaju_skaits_struktura!E76</f>
        <v>394</v>
      </c>
      <c r="H105" s="140">
        <f>Iedzivotaju_skaits_struktura!F76</f>
        <v>942</v>
      </c>
      <c r="I105" s="59">
        <f t="shared" si="19"/>
        <v>223.82115522984415</v>
      </c>
      <c r="J105" s="73">
        <f t="shared" si="33"/>
        <v>0.0034523683974937674</v>
      </c>
      <c r="K105" s="59">
        <f t="shared" si="34"/>
        <v>1425537.6686787657</v>
      </c>
      <c r="L105" s="59">
        <f t="shared" si="22"/>
        <v>59.066498520174534</v>
      </c>
      <c r="M105" s="59">
        <f t="shared" si="23"/>
        <v>-726076.2495719685</v>
      </c>
      <c r="N105" s="59">
        <f t="shared" si="24"/>
        <v>-583522.4827040919</v>
      </c>
      <c r="O105" s="59">
        <f t="shared" si="25"/>
        <v>0</v>
      </c>
      <c r="P105" s="59">
        <f t="shared" si="26"/>
        <v>0</v>
      </c>
      <c r="Q105" s="59">
        <f t="shared" si="27"/>
        <v>842015.1859746737</v>
      </c>
      <c r="R105" s="59">
        <f t="shared" si="28"/>
        <v>1354260.7852448272</v>
      </c>
      <c r="S105" s="74">
        <f t="shared" si="29"/>
        <v>-512245.59927015344</v>
      </c>
      <c r="T105" s="316">
        <f t="shared" si="30"/>
        <v>-512245.59927015344</v>
      </c>
      <c r="U105" s="326">
        <f t="shared" si="35"/>
        <v>1354260.7852448272</v>
      </c>
      <c r="V105" s="271">
        <f t="shared" si="36"/>
        <v>359.984259767365</v>
      </c>
      <c r="W105" s="283">
        <f t="shared" si="37"/>
        <v>94.99999999999999</v>
      </c>
      <c r="X105" s="284"/>
      <c r="Y105" s="307">
        <f t="shared" si="31"/>
        <v>28510.753373575397</v>
      </c>
      <c r="Z105" s="333">
        <f t="shared" si="38"/>
        <v>1382771.5386184026</v>
      </c>
      <c r="AA105" s="301">
        <f t="shared" si="39"/>
        <v>367.56287576246746</v>
      </c>
      <c r="AB105" s="343">
        <f t="shared" si="32"/>
        <v>96.99999999999999</v>
      </c>
    </row>
    <row r="106" spans="1:28" ht="15">
      <c r="A106" s="79"/>
      <c r="B106" s="132">
        <v>72</v>
      </c>
      <c r="C106" s="128" t="s">
        <v>198</v>
      </c>
      <c r="D106" s="59">
        <f>Vertetie_ienemumi!I88</f>
        <v>622083.0295882184</v>
      </c>
      <c r="E106" s="140">
        <f>Iedzivotaju_skaits_struktura!C77</f>
        <v>1782</v>
      </c>
      <c r="F106" s="140">
        <f>Iedzivotaju_skaits_struktura!D77</f>
        <v>70</v>
      </c>
      <c r="G106" s="140">
        <f>Iedzivotaju_skaits_struktura!E77</f>
        <v>193</v>
      </c>
      <c r="H106" s="140">
        <f>Iedzivotaju_skaits_struktura!F77</f>
        <v>433</v>
      </c>
      <c r="I106" s="59">
        <f t="shared" si="19"/>
        <v>349.0926091965311</v>
      </c>
      <c r="J106" s="73">
        <f t="shared" si="33"/>
        <v>0.001603468302298134</v>
      </c>
      <c r="K106" s="59">
        <f t="shared" si="34"/>
        <v>662097.4943223761</v>
      </c>
      <c r="L106" s="59">
        <f t="shared" si="22"/>
        <v>93.95640897642869</v>
      </c>
      <c r="M106" s="59">
        <f t="shared" si="23"/>
        <v>-106224.21416639525</v>
      </c>
      <c r="N106" s="59">
        <f t="shared" si="24"/>
        <v>-40014.464734157664</v>
      </c>
      <c r="O106" s="59">
        <f t="shared" si="25"/>
        <v>0</v>
      </c>
      <c r="P106" s="59">
        <f t="shared" si="26"/>
        <v>0</v>
      </c>
      <c r="Q106" s="59">
        <f t="shared" si="27"/>
        <v>622083.0295882184</v>
      </c>
      <c r="R106" s="59">
        <f t="shared" si="28"/>
        <v>628992.6196062573</v>
      </c>
      <c r="S106" s="74">
        <f t="shared" si="29"/>
        <v>-6909.590018038871</v>
      </c>
      <c r="T106" s="316">
        <f t="shared" si="30"/>
        <v>-6909.590018038871</v>
      </c>
      <c r="U106" s="326">
        <f t="shared" si="35"/>
        <v>628992.6196062573</v>
      </c>
      <c r="V106" s="271">
        <f t="shared" si="36"/>
        <v>352.9700446724227</v>
      </c>
      <c r="W106" s="283">
        <f t="shared" si="37"/>
        <v>95</v>
      </c>
      <c r="X106" s="284"/>
      <c r="Y106" s="307">
        <f t="shared" si="31"/>
        <v>13241.949886447517</v>
      </c>
      <c r="Z106" s="333">
        <f t="shared" si="38"/>
        <v>642234.5694927048</v>
      </c>
      <c r="AA106" s="301">
        <f t="shared" si="39"/>
        <v>360.4009929813158</v>
      </c>
      <c r="AB106" s="343">
        <f t="shared" si="32"/>
        <v>97</v>
      </c>
    </row>
    <row r="107" spans="1:28" ht="15">
      <c r="A107" s="80"/>
      <c r="B107" s="132">
        <v>73</v>
      </c>
      <c r="C107" s="128" t="s">
        <v>128</v>
      </c>
      <c r="D107" s="59">
        <f>Vertetie_ienemumi!I89</f>
        <v>654885.9189807051</v>
      </c>
      <c r="E107" s="140">
        <f>Iedzivotaju_skaits_struktura!C78</f>
        <v>2158</v>
      </c>
      <c r="F107" s="140">
        <f>Iedzivotaju_skaits_struktura!D78</f>
        <v>95</v>
      </c>
      <c r="G107" s="140">
        <f>Iedzivotaju_skaits_struktura!E78</f>
        <v>265</v>
      </c>
      <c r="H107" s="140">
        <f>Iedzivotaju_skaits_struktura!F78</f>
        <v>411</v>
      </c>
      <c r="I107" s="59">
        <f t="shared" si="19"/>
        <v>303.4689151903175</v>
      </c>
      <c r="J107" s="73">
        <f t="shared" si="33"/>
        <v>0.0019631388356055202</v>
      </c>
      <c r="K107" s="59">
        <f t="shared" si="34"/>
        <v>810611.1621904024</v>
      </c>
      <c r="L107" s="59">
        <f t="shared" si="22"/>
        <v>80.78915632139798</v>
      </c>
      <c r="M107" s="59">
        <f t="shared" si="23"/>
        <v>-236786.35942873755</v>
      </c>
      <c r="N107" s="59">
        <f t="shared" si="24"/>
        <v>-155725.2432096973</v>
      </c>
      <c r="O107" s="59">
        <f t="shared" si="25"/>
        <v>0</v>
      </c>
      <c r="P107" s="59">
        <f t="shared" si="26"/>
        <v>0</v>
      </c>
      <c r="Q107" s="59">
        <f t="shared" si="27"/>
        <v>654885.9189807051</v>
      </c>
      <c r="R107" s="59">
        <f t="shared" si="28"/>
        <v>770080.6040808823</v>
      </c>
      <c r="S107" s="74">
        <f t="shared" si="29"/>
        <v>-115194.68510017719</v>
      </c>
      <c r="T107" s="316">
        <f t="shared" si="30"/>
        <v>-115194.68510017719</v>
      </c>
      <c r="U107" s="326">
        <f t="shared" si="35"/>
        <v>770080.6040808823</v>
      </c>
      <c r="V107" s="271">
        <f t="shared" si="36"/>
        <v>356.8492141245979</v>
      </c>
      <c r="W107" s="283">
        <f t="shared" si="37"/>
        <v>95</v>
      </c>
      <c r="X107" s="284"/>
      <c r="Y107" s="307">
        <f t="shared" si="31"/>
        <v>16212.223243808025</v>
      </c>
      <c r="Z107" s="333">
        <f t="shared" si="38"/>
        <v>786292.8273246903</v>
      </c>
      <c r="AA107" s="301">
        <f t="shared" si="39"/>
        <v>364.36182915879994</v>
      </c>
      <c r="AB107" s="343">
        <f t="shared" si="32"/>
        <v>97</v>
      </c>
    </row>
    <row r="108" spans="1:28" ht="15">
      <c r="A108" s="79"/>
      <c r="B108" s="132">
        <v>74</v>
      </c>
      <c r="C108" s="128" t="s">
        <v>37</v>
      </c>
      <c r="D108" s="59">
        <f>Vertetie_ienemumi!I90</f>
        <v>1061943.137854867</v>
      </c>
      <c r="E108" s="140">
        <f>Iedzivotaju_skaits_struktura!C79</f>
        <v>4183</v>
      </c>
      <c r="F108" s="140">
        <f>Iedzivotaju_skaits_struktura!D79</f>
        <v>177</v>
      </c>
      <c r="G108" s="140">
        <f>Iedzivotaju_skaits_struktura!E79</f>
        <v>425</v>
      </c>
      <c r="H108" s="140">
        <f>Iedzivotaju_skaits_struktura!F79</f>
        <v>885</v>
      </c>
      <c r="I108" s="59">
        <f aca="true" t="shared" si="40" ref="I108:I154">D108/E108</f>
        <v>253.87117806714485</v>
      </c>
      <c r="J108" s="73">
        <f aca="true" t="shared" si="41" ref="J108:J139">($I$18*(E108/$E$154))+($I$19*(F108/$F$154))+($I$20*(G108/$G$154))+($I$21*(H108/$H$154))</f>
        <v>0.003657442767204853</v>
      </c>
      <c r="K108" s="59">
        <f aca="true" t="shared" si="42" ref="K108:K139">$E$12*J108</f>
        <v>1510216.1285777532</v>
      </c>
      <c r="L108" s="59">
        <f aca="true" t="shared" si="43" ref="L108:L153">D108/K108*100</f>
        <v>70.3172955022638</v>
      </c>
      <c r="M108" s="59">
        <f aca="true" t="shared" si="44" ref="M108:M153">D108-(K108+(K108*$M$31/100))</f>
        <v>-599294.6035806616</v>
      </c>
      <c r="N108" s="59">
        <f aca="true" t="shared" si="45" ref="N108:N153">D108-K108</f>
        <v>-448272.9907228863</v>
      </c>
      <c r="O108" s="59">
        <f aca="true" t="shared" si="46" ref="O108:O153">IF(M108&gt;0,M108*$O$30/100,0)</f>
        <v>0</v>
      </c>
      <c r="P108" s="59">
        <f aca="true" t="shared" si="47" ref="P108:P139">IF(O108&gt;0,D108*0.35,0)</f>
        <v>0</v>
      </c>
      <c r="Q108" s="59">
        <f aca="true" t="shared" si="48" ref="Q108:Q153">D108-O108</f>
        <v>1061943.137854867</v>
      </c>
      <c r="R108" s="59">
        <f aca="true" t="shared" si="49" ref="R108:R153">K108*$R$30/100</f>
        <v>1434705.3221488656</v>
      </c>
      <c r="S108" s="74">
        <f aca="true" t="shared" si="50" ref="S108:S153">IF(D108&lt;R108,D108-R108,0)</f>
        <v>-372762.18429399864</v>
      </c>
      <c r="T108" s="316">
        <f aca="true" t="shared" si="51" ref="T108:T153">IF(S108&gt;=0,O108,S108)</f>
        <v>-372762.18429399864</v>
      </c>
      <c r="U108" s="326">
        <f t="shared" si="35"/>
        <v>1434705.3221488656</v>
      </c>
      <c r="V108" s="271">
        <f t="shared" si="36"/>
        <v>342.98477698992724</v>
      </c>
      <c r="W108" s="283">
        <f t="shared" si="37"/>
        <v>95</v>
      </c>
      <c r="X108" s="284"/>
      <c r="Y108" s="307">
        <f t="shared" si="31"/>
        <v>30204.32257155492</v>
      </c>
      <c r="Z108" s="333">
        <f t="shared" si="38"/>
        <v>1464909.6447204205</v>
      </c>
      <c r="AA108" s="301">
        <f t="shared" si="39"/>
        <v>350.20550913708354</v>
      </c>
      <c r="AB108" s="343">
        <f t="shared" si="32"/>
        <v>96.99999999999999</v>
      </c>
    </row>
    <row r="109" spans="1:28" ht="15">
      <c r="A109" s="80"/>
      <c r="B109" s="132">
        <v>75</v>
      </c>
      <c r="C109" s="128" t="s">
        <v>150</v>
      </c>
      <c r="D109" s="59">
        <f>Vertetie_ienemumi!I91</f>
        <v>1202253.2116033281</v>
      </c>
      <c r="E109" s="140">
        <f>Iedzivotaju_skaits_struktura!C80</f>
        <v>3752</v>
      </c>
      <c r="F109" s="140">
        <f>Iedzivotaju_skaits_struktura!D80</f>
        <v>174</v>
      </c>
      <c r="G109" s="140">
        <f>Iedzivotaju_skaits_struktura!E80</f>
        <v>398</v>
      </c>
      <c r="H109" s="140">
        <f>Iedzivotaju_skaits_struktura!F80</f>
        <v>848</v>
      </c>
      <c r="I109" s="59">
        <f t="shared" si="40"/>
        <v>320.4299604486482</v>
      </c>
      <c r="J109" s="73">
        <f t="shared" si="41"/>
        <v>0.0033823571387829915</v>
      </c>
      <c r="K109" s="59">
        <f t="shared" si="42"/>
        <v>1396628.9095219278</v>
      </c>
      <c r="L109" s="59">
        <f t="shared" si="43"/>
        <v>86.08250934851868</v>
      </c>
      <c r="M109" s="59">
        <f t="shared" si="44"/>
        <v>-334038.5888707924</v>
      </c>
      <c r="N109" s="59">
        <f t="shared" si="45"/>
        <v>-194375.6979185997</v>
      </c>
      <c r="O109" s="59">
        <f t="shared" si="46"/>
        <v>0</v>
      </c>
      <c r="P109" s="59">
        <f t="shared" si="47"/>
        <v>0</v>
      </c>
      <c r="Q109" s="59">
        <f t="shared" si="48"/>
        <v>1202253.2116033281</v>
      </c>
      <c r="R109" s="59">
        <f t="shared" si="49"/>
        <v>1326797.4640458315</v>
      </c>
      <c r="S109" s="74">
        <f t="shared" si="50"/>
        <v>-124544.25244250335</v>
      </c>
      <c r="T109" s="316">
        <f t="shared" si="51"/>
        <v>-124544.25244250335</v>
      </c>
      <c r="U109" s="326">
        <f t="shared" si="35"/>
        <v>1326797.4640458315</v>
      </c>
      <c r="V109" s="271">
        <f t="shared" si="36"/>
        <v>353.6240575815116</v>
      </c>
      <c r="W109" s="283">
        <f t="shared" si="37"/>
        <v>95</v>
      </c>
      <c r="X109" s="284"/>
      <c r="Y109" s="307">
        <f aca="true" t="shared" si="52" ref="Y109:Y153">IF(W109&lt;97,(K109*0.97)-U109,0)</f>
        <v>27932.57819043845</v>
      </c>
      <c r="Z109" s="333">
        <f t="shared" si="38"/>
        <v>1354730.04223627</v>
      </c>
      <c r="AA109" s="301">
        <f t="shared" si="39"/>
        <v>361.0687745832276</v>
      </c>
      <c r="AB109" s="343">
        <f aca="true" t="shared" si="53" ref="AB109:AB153">Z109/K109*100</f>
        <v>97</v>
      </c>
    </row>
    <row r="110" spans="1:28" ht="15">
      <c r="A110" s="80" t="s">
        <v>105</v>
      </c>
      <c r="B110" s="132">
        <v>76</v>
      </c>
      <c r="C110" s="128" t="s">
        <v>151</v>
      </c>
      <c r="D110" s="59">
        <f>Vertetie_ienemumi!I92</f>
        <v>14259803.810666468</v>
      </c>
      <c r="E110" s="140">
        <f>Iedzivotaju_skaits_struktura!C81</f>
        <v>37951</v>
      </c>
      <c r="F110" s="140">
        <f>Iedzivotaju_skaits_struktura!D81</f>
        <v>2371</v>
      </c>
      <c r="G110" s="140">
        <f>Iedzivotaju_skaits_struktura!E81</f>
        <v>4276</v>
      </c>
      <c r="H110" s="140">
        <f>Iedzivotaju_skaits_struktura!F81</f>
        <v>7857</v>
      </c>
      <c r="I110" s="59">
        <f t="shared" si="40"/>
        <v>375.7425050898914</v>
      </c>
      <c r="J110" s="73">
        <f t="shared" si="41"/>
        <v>0.03570903750652475</v>
      </c>
      <c r="K110" s="59">
        <f t="shared" si="42"/>
        <v>14744827.96064518</v>
      </c>
      <c r="L110" s="59">
        <f t="shared" si="43"/>
        <v>96.71054724223795</v>
      </c>
      <c r="M110" s="59">
        <f t="shared" si="44"/>
        <v>-1959506.9460432306</v>
      </c>
      <c r="N110" s="59">
        <f t="shared" si="45"/>
        <v>-485024.1499787122</v>
      </c>
      <c r="O110" s="59">
        <f t="shared" si="46"/>
        <v>0</v>
      </c>
      <c r="P110" s="59">
        <f t="shared" si="47"/>
        <v>0</v>
      </c>
      <c r="Q110" s="59">
        <f t="shared" si="48"/>
        <v>14259803.810666468</v>
      </c>
      <c r="R110" s="59">
        <f t="shared" si="49"/>
        <v>14007586.562612923</v>
      </c>
      <c r="S110" s="74">
        <f t="shared" si="50"/>
        <v>0</v>
      </c>
      <c r="T110" s="316">
        <f t="shared" si="51"/>
        <v>0</v>
      </c>
      <c r="U110" s="326">
        <f t="shared" si="35"/>
        <v>14259803.810666468</v>
      </c>
      <c r="V110" s="271">
        <f t="shared" si="36"/>
        <v>375.7425050898914</v>
      </c>
      <c r="W110" s="283">
        <f t="shared" si="37"/>
        <v>96.71054724223795</v>
      </c>
      <c r="X110" s="284"/>
      <c r="Y110" s="307">
        <f t="shared" si="52"/>
        <v>42679.311159355566</v>
      </c>
      <c r="Z110" s="333">
        <f t="shared" si="38"/>
        <v>14302483.121825824</v>
      </c>
      <c r="AA110" s="301">
        <f t="shared" si="39"/>
        <v>376.86709498631984</v>
      </c>
      <c r="AB110" s="343">
        <f t="shared" si="53"/>
        <v>96.99999999999999</v>
      </c>
    </row>
    <row r="111" spans="1:28" ht="15">
      <c r="A111" s="80"/>
      <c r="B111" s="132">
        <v>77</v>
      </c>
      <c r="C111" s="128" t="s">
        <v>152</v>
      </c>
      <c r="D111" s="59">
        <f>Vertetie_ienemumi!I93</f>
        <v>8649788.97821133</v>
      </c>
      <c r="E111" s="140">
        <f>Iedzivotaju_skaits_struktura!C82</f>
        <v>20496</v>
      </c>
      <c r="F111" s="140">
        <f>Iedzivotaju_skaits_struktura!D82</f>
        <v>1235</v>
      </c>
      <c r="G111" s="140">
        <f>Iedzivotaju_skaits_struktura!E82</f>
        <v>2315</v>
      </c>
      <c r="H111" s="140">
        <f>Iedzivotaju_skaits_struktura!F82</f>
        <v>3887</v>
      </c>
      <c r="I111" s="59">
        <f t="shared" si="40"/>
        <v>422.0232717706543</v>
      </c>
      <c r="J111" s="73">
        <f t="shared" si="41"/>
        <v>0.018982094057054495</v>
      </c>
      <c r="K111" s="59">
        <f t="shared" si="42"/>
        <v>7838007.707514177</v>
      </c>
      <c r="L111" s="59">
        <f t="shared" si="43"/>
        <v>110.35698484857205</v>
      </c>
      <c r="M111" s="59">
        <f t="shared" si="44"/>
        <v>27980.49994573556</v>
      </c>
      <c r="N111" s="59">
        <f t="shared" si="45"/>
        <v>811781.2706971532</v>
      </c>
      <c r="O111" s="59">
        <f t="shared" si="46"/>
        <v>12591.224975581</v>
      </c>
      <c r="P111" s="59">
        <f t="shared" si="47"/>
        <v>3027426.1423739656</v>
      </c>
      <c r="Q111" s="59">
        <f t="shared" si="48"/>
        <v>8637197.75323575</v>
      </c>
      <c r="R111" s="59">
        <f t="shared" si="49"/>
        <v>7446107.322138468</v>
      </c>
      <c r="S111" s="74">
        <f t="shared" si="50"/>
        <v>0</v>
      </c>
      <c r="T111" s="316">
        <f t="shared" si="51"/>
        <v>12591.224975581</v>
      </c>
      <c r="U111" s="326">
        <f t="shared" si="35"/>
        <v>8637197.75323575</v>
      </c>
      <c r="V111" s="271">
        <f t="shared" si="36"/>
        <v>421.40894580580357</v>
      </c>
      <c r="W111" s="283">
        <f t="shared" si="37"/>
        <v>110.19634166671463</v>
      </c>
      <c r="X111" s="284"/>
      <c r="Y111" s="307">
        <f t="shared" si="52"/>
        <v>0</v>
      </c>
      <c r="Z111" s="333">
        <f t="shared" si="38"/>
        <v>8637197.75323575</v>
      </c>
      <c r="AA111" s="301">
        <f t="shared" si="39"/>
        <v>421.40894580580357</v>
      </c>
      <c r="AB111" s="343">
        <f t="shared" si="53"/>
        <v>110.19634166671463</v>
      </c>
    </row>
    <row r="112" spans="1:28" ht="15">
      <c r="A112" s="80" t="s">
        <v>107</v>
      </c>
      <c r="B112" s="132">
        <v>78</v>
      </c>
      <c r="C112" s="129" t="s">
        <v>75</v>
      </c>
      <c r="D112" s="59">
        <f>Vertetie_ienemumi!I94</f>
        <v>4217792.71327135</v>
      </c>
      <c r="E112" s="140">
        <f>Iedzivotaju_skaits_struktura!C83</f>
        <v>10538</v>
      </c>
      <c r="F112" s="140">
        <f>Iedzivotaju_skaits_struktura!D83</f>
        <v>838</v>
      </c>
      <c r="G112" s="140">
        <f>Iedzivotaju_skaits_struktura!E83</f>
        <v>1235</v>
      </c>
      <c r="H112" s="140">
        <f>Iedzivotaju_skaits_struktura!F83</f>
        <v>1965</v>
      </c>
      <c r="I112" s="59">
        <f t="shared" si="40"/>
        <v>400.2460346623031</v>
      </c>
      <c r="J112" s="73">
        <f t="shared" si="41"/>
        <v>0.010299021050752175</v>
      </c>
      <c r="K112" s="59">
        <f t="shared" si="42"/>
        <v>4252629.142654899</v>
      </c>
      <c r="L112" s="59">
        <f t="shared" si="43"/>
        <v>99.18082606747596</v>
      </c>
      <c r="M112" s="59">
        <f t="shared" si="44"/>
        <v>-460099.34364903904</v>
      </c>
      <c r="N112" s="59">
        <f t="shared" si="45"/>
        <v>-34836.42938354891</v>
      </c>
      <c r="O112" s="59">
        <f t="shared" si="46"/>
        <v>0</v>
      </c>
      <c r="P112" s="59">
        <f t="shared" si="47"/>
        <v>0</v>
      </c>
      <c r="Q112" s="59">
        <f t="shared" si="48"/>
        <v>4217792.71327135</v>
      </c>
      <c r="R112" s="59">
        <f t="shared" si="49"/>
        <v>4039997.6855221535</v>
      </c>
      <c r="S112" s="74">
        <f t="shared" si="50"/>
        <v>0</v>
      </c>
      <c r="T112" s="316">
        <f t="shared" si="51"/>
        <v>0</v>
      </c>
      <c r="U112" s="326">
        <f t="shared" si="35"/>
        <v>4217792.71327135</v>
      </c>
      <c r="V112" s="271">
        <f t="shared" si="36"/>
        <v>400.2460346623031</v>
      </c>
      <c r="W112" s="283">
        <f t="shared" si="37"/>
        <v>99.18082606747596</v>
      </c>
      <c r="X112" s="284"/>
      <c r="Y112" s="307">
        <f t="shared" si="52"/>
        <v>0</v>
      </c>
      <c r="Z112" s="333">
        <f t="shared" si="38"/>
        <v>4217792.71327135</v>
      </c>
      <c r="AA112" s="301">
        <f t="shared" si="39"/>
        <v>400.2460346623031</v>
      </c>
      <c r="AB112" s="343">
        <f t="shared" si="53"/>
        <v>99.18082606747596</v>
      </c>
    </row>
    <row r="113" spans="1:28" ht="15">
      <c r="A113" s="81"/>
      <c r="B113" s="132">
        <v>79</v>
      </c>
      <c r="C113" s="128" t="s">
        <v>62</v>
      </c>
      <c r="D113" s="59">
        <f>Vertetie_ienemumi!I95</f>
        <v>1257086.871310019</v>
      </c>
      <c r="E113" s="140">
        <f>Iedzivotaju_skaits_struktura!C84</f>
        <v>4314</v>
      </c>
      <c r="F113" s="140">
        <f>Iedzivotaju_skaits_struktura!D84</f>
        <v>225</v>
      </c>
      <c r="G113" s="140">
        <f>Iedzivotaju_skaits_struktura!E84</f>
        <v>466</v>
      </c>
      <c r="H113" s="140">
        <f>Iedzivotaju_skaits_struktura!F84</f>
        <v>900</v>
      </c>
      <c r="I113" s="59">
        <f t="shared" si="40"/>
        <v>291.3970494459942</v>
      </c>
      <c r="J113" s="73">
        <f t="shared" si="41"/>
        <v>0.003919366128901337</v>
      </c>
      <c r="K113" s="59">
        <f t="shared" si="42"/>
        <v>1618368.43893848</v>
      </c>
      <c r="L113" s="59">
        <f t="shared" si="43"/>
        <v>77.67618553748905</v>
      </c>
      <c r="M113" s="59">
        <f t="shared" si="44"/>
        <v>-523118.4115223093</v>
      </c>
      <c r="N113" s="59">
        <f t="shared" si="45"/>
        <v>-361281.56762846117</v>
      </c>
      <c r="O113" s="59">
        <f t="shared" si="46"/>
        <v>0</v>
      </c>
      <c r="P113" s="59">
        <f t="shared" si="47"/>
        <v>0</v>
      </c>
      <c r="Q113" s="59">
        <f t="shared" si="48"/>
        <v>1257086.871310019</v>
      </c>
      <c r="R113" s="59">
        <f t="shared" si="49"/>
        <v>1537450.016991556</v>
      </c>
      <c r="S113" s="74">
        <f t="shared" si="50"/>
        <v>-280363.145681537</v>
      </c>
      <c r="T113" s="316">
        <f t="shared" si="51"/>
        <v>-280363.145681537</v>
      </c>
      <c r="U113" s="326">
        <f t="shared" si="35"/>
        <v>1537450.016991556</v>
      </c>
      <c r="V113" s="271">
        <f t="shared" si="36"/>
        <v>356.3861884542318</v>
      </c>
      <c r="W113" s="283">
        <f t="shared" si="37"/>
        <v>94.99999999999999</v>
      </c>
      <c r="X113" s="284"/>
      <c r="Y113" s="307">
        <f t="shared" si="52"/>
        <v>32367.368778769625</v>
      </c>
      <c r="Z113" s="333">
        <f t="shared" si="38"/>
        <v>1569817.3857703255</v>
      </c>
      <c r="AA113" s="301">
        <f t="shared" si="39"/>
        <v>363.88905557958407</v>
      </c>
      <c r="AB113" s="343">
        <f t="shared" si="53"/>
        <v>96.99999999999999</v>
      </c>
    </row>
    <row r="114" spans="1:28" ht="15">
      <c r="A114" s="80"/>
      <c r="B114" s="132">
        <v>80</v>
      </c>
      <c r="C114" s="128" t="s">
        <v>89</v>
      </c>
      <c r="D114" s="59">
        <f>Vertetie_ienemumi!I96</f>
        <v>936795.8579350209</v>
      </c>
      <c r="E114" s="140">
        <f>Iedzivotaju_skaits_struktura!C85</f>
        <v>3128</v>
      </c>
      <c r="F114" s="140">
        <f>Iedzivotaju_skaits_struktura!D85</f>
        <v>163</v>
      </c>
      <c r="G114" s="140">
        <f>Iedzivotaju_skaits_struktura!E85</f>
        <v>328</v>
      </c>
      <c r="H114" s="140">
        <f>Iedzivotaju_skaits_struktura!F85</f>
        <v>724</v>
      </c>
      <c r="I114" s="59">
        <f t="shared" si="40"/>
        <v>299.487166859022</v>
      </c>
      <c r="J114" s="73">
        <f t="shared" si="41"/>
        <v>0.0028632235060748216</v>
      </c>
      <c r="K114" s="59">
        <f t="shared" si="42"/>
        <v>1182270.3986976556</v>
      </c>
      <c r="L114" s="59">
        <f t="shared" si="43"/>
        <v>79.23702217081302</v>
      </c>
      <c r="M114" s="59">
        <f t="shared" si="44"/>
        <v>-363701.58063240023</v>
      </c>
      <c r="N114" s="59">
        <f t="shared" si="45"/>
        <v>-245474.54076263472</v>
      </c>
      <c r="O114" s="59">
        <f t="shared" si="46"/>
        <v>0</v>
      </c>
      <c r="P114" s="59">
        <f t="shared" si="47"/>
        <v>0</v>
      </c>
      <c r="Q114" s="59">
        <f t="shared" si="48"/>
        <v>936795.8579350209</v>
      </c>
      <c r="R114" s="59">
        <f t="shared" si="49"/>
        <v>1123156.8787627728</v>
      </c>
      <c r="S114" s="74">
        <f t="shared" si="50"/>
        <v>-186361.02082775184</v>
      </c>
      <c r="T114" s="316">
        <f t="shared" si="51"/>
        <v>-186361.02082775184</v>
      </c>
      <c r="U114" s="326">
        <f t="shared" si="35"/>
        <v>1123156.8787627728</v>
      </c>
      <c r="V114" s="271">
        <f t="shared" si="36"/>
        <v>359.06549832569465</v>
      </c>
      <c r="W114" s="283">
        <f t="shared" si="37"/>
        <v>95</v>
      </c>
      <c r="X114" s="284"/>
      <c r="Y114" s="307">
        <f t="shared" si="52"/>
        <v>23645.40797395329</v>
      </c>
      <c r="Z114" s="333">
        <f t="shared" si="38"/>
        <v>1146802.286736726</v>
      </c>
      <c r="AA114" s="301">
        <f t="shared" si="39"/>
        <v>366.62477197465665</v>
      </c>
      <c r="AB114" s="343">
        <f t="shared" si="53"/>
        <v>97.00000000000001</v>
      </c>
    </row>
    <row r="115" spans="1:28" ht="15">
      <c r="A115" s="80"/>
      <c r="B115" s="132">
        <v>81</v>
      </c>
      <c r="C115" s="128" t="s">
        <v>39</v>
      </c>
      <c r="D115" s="59">
        <f>Vertetie_ienemumi!I97</f>
        <v>1644497.1385420547</v>
      </c>
      <c r="E115" s="140">
        <f>Iedzivotaju_skaits_struktura!C86</f>
        <v>6067</v>
      </c>
      <c r="F115" s="140">
        <f>Iedzivotaju_skaits_struktura!D86</f>
        <v>289</v>
      </c>
      <c r="G115" s="140">
        <f>Iedzivotaju_skaits_struktura!E86</f>
        <v>682</v>
      </c>
      <c r="H115" s="140">
        <f>Iedzivotaju_skaits_struktura!F86</f>
        <v>1380</v>
      </c>
      <c r="I115" s="59">
        <f t="shared" si="40"/>
        <v>271.0560637122226</v>
      </c>
      <c r="J115" s="73">
        <f t="shared" si="41"/>
        <v>0.005571594664813692</v>
      </c>
      <c r="K115" s="59">
        <f t="shared" si="42"/>
        <v>2300599.8070968897</v>
      </c>
      <c r="L115" s="59">
        <f t="shared" si="43"/>
        <v>71.48123430546723</v>
      </c>
      <c r="M115" s="59">
        <f t="shared" si="44"/>
        <v>-886162.6492645242</v>
      </c>
      <c r="N115" s="59">
        <f t="shared" si="45"/>
        <v>-656102.668554835</v>
      </c>
      <c r="O115" s="59">
        <f t="shared" si="46"/>
        <v>0</v>
      </c>
      <c r="P115" s="59">
        <f t="shared" si="47"/>
        <v>0</v>
      </c>
      <c r="Q115" s="59">
        <f t="shared" si="48"/>
        <v>1644497.1385420547</v>
      </c>
      <c r="R115" s="59">
        <f t="shared" si="49"/>
        <v>2185569.8167420453</v>
      </c>
      <c r="S115" s="74">
        <f t="shared" si="50"/>
        <v>-541072.6781999907</v>
      </c>
      <c r="T115" s="316">
        <f t="shared" si="51"/>
        <v>-541072.6781999907</v>
      </c>
      <c r="U115" s="326">
        <f t="shared" si="35"/>
        <v>2185569.8167420453</v>
      </c>
      <c r="V115" s="271">
        <f t="shared" si="36"/>
        <v>360.2389676515651</v>
      </c>
      <c r="W115" s="283">
        <f t="shared" si="37"/>
        <v>95</v>
      </c>
      <c r="X115" s="284"/>
      <c r="Y115" s="307">
        <f t="shared" si="52"/>
        <v>46011.99614193756</v>
      </c>
      <c r="Z115" s="333">
        <f t="shared" si="38"/>
        <v>2231581.812883983</v>
      </c>
      <c r="AA115" s="301">
        <f t="shared" si="39"/>
        <v>367.8229459179138</v>
      </c>
      <c r="AB115" s="343">
        <f t="shared" si="53"/>
        <v>97</v>
      </c>
    </row>
    <row r="116" spans="1:28" ht="15">
      <c r="A116" s="80"/>
      <c r="B116" s="132">
        <v>82</v>
      </c>
      <c r="C116" s="128" t="s">
        <v>153</v>
      </c>
      <c r="D116" s="59">
        <f>Vertetie_ienemumi!I98</f>
        <v>3018510.8444434158</v>
      </c>
      <c r="E116" s="140">
        <f>Iedzivotaju_skaits_struktura!C87</f>
        <v>11239</v>
      </c>
      <c r="F116" s="140">
        <f>Iedzivotaju_skaits_struktura!D87</f>
        <v>554</v>
      </c>
      <c r="G116" s="140">
        <f>Iedzivotaju_skaits_struktura!E87</f>
        <v>1135</v>
      </c>
      <c r="H116" s="140">
        <f>Iedzivotaju_skaits_struktura!F87</f>
        <v>2376</v>
      </c>
      <c r="I116" s="59">
        <f t="shared" si="40"/>
        <v>268.57468141680005</v>
      </c>
      <c r="J116" s="73">
        <f t="shared" si="41"/>
        <v>0.009991769788349026</v>
      </c>
      <c r="K116" s="59">
        <f t="shared" si="42"/>
        <v>4125760.223155243</v>
      </c>
      <c r="L116" s="59">
        <f t="shared" si="43"/>
        <v>73.1625368702343</v>
      </c>
      <c r="M116" s="59">
        <f t="shared" si="44"/>
        <v>-1519825.4010273512</v>
      </c>
      <c r="N116" s="59">
        <f t="shared" si="45"/>
        <v>-1107249.378711827</v>
      </c>
      <c r="O116" s="59">
        <f t="shared" si="46"/>
        <v>0</v>
      </c>
      <c r="P116" s="59">
        <f t="shared" si="47"/>
        <v>0</v>
      </c>
      <c r="Q116" s="59">
        <f t="shared" si="48"/>
        <v>3018510.8444434158</v>
      </c>
      <c r="R116" s="59">
        <f t="shared" si="49"/>
        <v>3919472.211997481</v>
      </c>
      <c r="S116" s="74">
        <f t="shared" si="50"/>
        <v>-900961.3675540653</v>
      </c>
      <c r="T116" s="316">
        <f t="shared" si="51"/>
        <v>-900961.3675540653</v>
      </c>
      <c r="U116" s="326">
        <f t="shared" si="35"/>
        <v>3919472.211997481</v>
      </c>
      <c r="V116" s="271">
        <f t="shared" si="36"/>
        <v>348.7385187292002</v>
      </c>
      <c r="W116" s="283">
        <f t="shared" si="37"/>
        <v>95</v>
      </c>
      <c r="X116" s="284"/>
      <c r="Y116" s="307">
        <f t="shared" si="52"/>
        <v>82515.20446310425</v>
      </c>
      <c r="Z116" s="333">
        <f t="shared" si="38"/>
        <v>4001987.4164605853</v>
      </c>
      <c r="AA116" s="301">
        <f t="shared" si="39"/>
        <v>356.08038228139384</v>
      </c>
      <c r="AB116" s="343">
        <f t="shared" si="53"/>
        <v>97</v>
      </c>
    </row>
    <row r="117" spans="1:28" ht="15">
      <c r="A117" s="80"/>
      <c r="B117" s="132">
        <v>83</v>
      </c>
      <c r="C117" s="128" t="s">
        <v>154</v>
      </c>
      <c r="D117" s="59">
        <f>Vertetie_ienemumi!I99</f>
        <v>1515660.5040647467</v>
      </c>
      <c r="E117" s="140">
        <f>Iedzivotaju_skaits_struktura!C88</f>
        <v>6337</v>
      </c>
      <c r="F117" s="140">
        <f>Iedzivotaju_skaits_struktura!D88</f>
        <v>361</v>
      </c>
      <c r="G117" s="140">
        <f>Iedzivotaju_skaits_struktura!E88</f>
        <v>806</v>
      </c>
      <c r="H117" s="140">
        <f>Iedzivotaju_skaits_struktura!F88</f>
        <v>1355</v>
      </c>
      <c r="I117" s="59">
        <f t="shared" si="40"/>
        <v>239.1763459152196</v>
      </c>
      <c r="J117" s="73">
        <f t="shared" si="41"/>
        <v>0.006098311861942223</v>
      </c>
      <c r="K117" s="59">
        <f t="shared" si="42"/>
        <v>2518089.691951791</v>
      </c>
      <c r="L117" s="59">
        <f t="shared" si="43"/>
        <v>60.190886325814176</v>
      </c>
      <c r="M117" s="59">
        <f t="shared" si="44"/>
        <v>-1254238.1570822233</v>
      </c>
      <c r="N117" s="59">
        <f t="shared" si="45"/>
        <v>-1002429.1878870442</v>
      </c>
      <c r="O117" s="59">
        <f t="shared" si="46"/>
        <v>0</v>
      </c>
      <c r="P117" s="59">
        <f t="shared" si="47"/>
        <v>0</v>
      </c>
      <c r="Q117" s="59">
        <f t="shared" si="48"/>
        <v>1515660.5040647467</v>
      </c>
      <c r="R117" s="59">
        <f t="shared" si="49"/>
        <v>2392185.2073542015</v>
      </c>
      <c r="S117" s="74">
        <f t="shared" si="50"/>
        <v>-876524.7032894548</v>
      </c>
      <c r="T117" s="316">
        <f t="shared" si="51"/>
        <v>-876524.7032894548</v>
      </c>
      <c r="U117" s="326">
        <f t="shared" si="35"/>
        <v>2392185.2073542015</v>
      </c>
      <c r="V117" s="271">
        <f t="shared" si="36"/>
        <v>377.494904111441</v>
      </c>
      <c r="W117" s="283">
        <f t="shared" si="37"/>
        <v>95</v>
      </c>
      <c r="X117" s="284"/>
      <c r="Y117" s="307">
        <f t="shared" si="52"/>
        <v>50361.793839035556</v>
      </c>
      <c r="Z117" s="333">
        <f t="shared" si="38"/>
        <v>2442547.001193237</v>
      </c>
      <c r="AA117" s="301">
        <f t="shared" si="39"/>
        <v>385.44216525062916</v>
      </c>
      <c r="AB117" s="343">
        <f t="shared" si="53"/>
        <v>97</v>
      </c>
    </row>
    <row r="118" spans="1:28" ht="15">
      <c r="A118" s="80"/>
      <c r="B118" s="132">
        <v>84</v>
      </c>
      <c r="C118" s="128" t="s">
        <v>199</v>
      </c>
      <c r="D118" s="59">
        <f>Vertetie_ienemumi!I100</f>
        <v>2854074.185351488</v>
      </c>
      <c r="E118" s="140">
        <f>Iedzivotaju_skaits_struktura!C89</f>
        <v>9057</v>
      </c>
      <c r="F118" s="140">
        <f>Iedzivotaju_skaits_struktura!D89</f>
        <v>439</v>
      </c>
      <c r="G118" s="140">
        <f>Iedzivotaju_skaits_struktura!E89</f>
        <v>1053</v>
      </c>
      <c r="H118" s="140">
        <f>Iedzivotaju_skaits_struktura!F89</f>
        <v>1796</v>
      </c>
      <c r="I118" s="59">
        <f t="shared" si="40"/>
        <v>315.1235713096487</v>
      </c>
      <c r="J118" s="73">
        <f t="shared" si="41"/>
        <v>0.008251168978201714</v>
      </c>
      <c r="K118" s="59">
        <f t="shared" si="42"/>
        <v>3407038.541309512</v>
      </c>
      <c r="L118" s="59">
        <f t="shared" si="43"/>
        <v>83.76994127734496</v>
      </c>
      <c r="M118" s="59">
        <f t="shared" si="44"/>
        <v>-893668.2100889753</v>
      </c>
      <c r="N118" s="59">
        <f t="shared" si="45"/>
        <v>-552964.355958024</v>
      </c>
      <c r="O118" s="59">
        <f t="shared" si="46"/>
        <v>0</v>
      </c>
      <c r="P118" s="59">
        <f t="shared" si="47"/>
        <v>0</v>
      </c>
      <c r="Q118" s="59">
        <f t="shared" si="48"/>
        <v>2854074.185351488</v>
      </c>
      <c r="R118" s="59">
        <f t="shared" si="49"/>
        <v>3236686.614244037</v>
      </c>
      <c r="S118" s="74">
        <f t="shared" si="50"/>
        <v>-382612.42889254866</v>
      </c>
      <c r="T118" s="316">
        <f t="shared" si="51"/>
        <v>-382612.42889254866</v>
      </c>
      <c r="U118" s="326">
        <f t="shared" si="35"/>
        <v>3236686.614244037</v>
      </c>
      <c r="V118" s="271">
        <f t="shared" si="36"/>
        <v>357.3685121170406</v>
      </c>
      <c r="W118" s="283">
        <f t="shared" si="37"/>
        <v>95</v>
      </c>
      <c r="X118" s="284"/>
      <c r="Y118" s="307">
        <f t="shared" si="52"/>
        <v>68140.77082618978</v>
      </c>
      <c r="Z118" s="333">
        <f t="shared" si="38"/>
        <v>3304827.3850702266</v>
      </c>
      <c r="AA118" s="301">
        <f t="shared" si="39"/>
        <v>364.8920597405572</v>
      </c>
      <c r="AB118" s="343">
        <f t="shared" si="53"/>
        <v>97</v>
      </c>
    </row>
    <row r="119" spans="1:28" ht="15">
      <c r="A119" s="80"/>
      <c r="B119" s="132">
        <v>85</v>
      </c>
      <c r="C119" s="128" t="s">
        <v>64</v>
      </c>
      <c r="D119" s="59">
        <f>Vertetie_ienemumi!I101</f>
        <v>958696.7408027862</v>
      </c>
      <c r="E119" s="140">
        <f>Iedzivotaju_skaits_struktura!C90</f>
        <v>3865</v>
      </c>
      <c r="F119" s="140">
        <f>Iedzivotaju_skaits_struktura!D90</f>
        <v>183</v>
      </c>
      <c r="G119" s="140">
        <f>Iedzivotaju_skaits_struktura!E90</f>
        <v>404</v>
      </c>
      <c r="H119" s="140">
        <f>Iedzivotaju_skaits_struktura!F90</f>
        <v>866</v>
      </c>
      <c r="I119" s="59">
        <f t="shared" si="40"/>
        <v>248.04572853888388</v>
      </c>
      <c r="J119" s="73">
        <f t="shared" si="41"/>
        <v>0.0034760187218346346</v>
      </c>
      <c r="K119" s="59">
        <f t="shared" si="42"/>
        <v>1435303.262712372</v>
      </c>
      <c r="L119" s="59">
        <f t="shared" si="43"/>
        <v>66.79401947370229</v>
      </c>
      <c r="M119" s="59">
        <f t="shared" si="44"/>
        <v>-620136.8481808231</v>
      </c>
      <c r="N119" s="59">
        <f t="shared" si="45"/>
        <v>-476606.5219095858</v>
      </c>
      <c r="O119" s="59">
        <f t="shared" si="46"/>
        <v>0</v>
      </c>
      <c r="P119" s="59">
        <f t="shared" si="47"/>
        <v>0</v>
      </c>
      <c r="Q119" s="59">
        <f t="shared" si="48"/>
        <v>958696.7408027862</v>
      </c>
      <c r="R119" s="59">
        <f t="shared" si="49"/>
        <v>1363538.0995767533</v>
      </c>
      <c r="S119" s="74">
        <f t="shared" si="50"/>
        <v>-404841.35877396713</v>
      </c>
      <c r="T119" s="316">
        <f t="shared" si="51"/>
        <v>-404841.35877396713</v>
      </c>
      <c r="U119" s="326">
        <f t="shared" si="35"/>
        <v>1363538.0995767533</v>
      </c>
      <c r="V119" s="271">
        <f t="shared" si="36"/>
        <v>352.79122886850024</v>
      </c>
      <c r="W119" s="283">
        <f t="shared" si="37"/>
        <v>95</v>
      </c>
      <c r="X119" s="284"/>
      <c r="Y119" s="307">
        <f t="shared" si="52"/>
        <v>28706.065254247515</v>
      </c>
      <c r="Z119" s="333">
        <f t="shared" si="38"/>
        <v>1392244.1648310008</v>
      </c>
      <c r="AA119" s="301">
        <f t="shared" si="39"/>
        <v>360.21841263415286</v>
      </c>
      <c r="AB119" s="343">
        <f t="shared" si="53"/>
        <v>97</v>
      </c>
    </row>
    <row r="120" spans="1:28" ht="15">
      <c r="A120" s="80"/>
      <c r="B120" s="132">
        <v>86</v>
      </c>
      <c r="C120" s="128" t="s">
        <v>108</v>
      </c>
      <c r="D120" s="59">
        <f>Vertetie_ienemumi!I102</f>
        <v>5713177.250642593</v>
      </c>
      <c r="E120" s="140">
        <f>Iedzivotaju_skaits_struktura!C91</f>
        <v>30901</v>
      </c>
      <c r="F120" s="140">
        <f>Iedzivotaju_skaits_struktura!D91</f>
        <v>1558</v>
      </c>
      <c r="G120" s="140">
        <f>Iedzivotaju_skaits_struktura!E91</f>
        <v>3563</v>
      </c>
      <c r="H120" s="140">
        <f>Iedzivotaju_skaits_struktura!F91</f>
        <v>6181</v>
      </c>
      <c r="I120" s="59">
        <f t="shared" si="40"/>
        <v>184.88648427696816</v>
      </c>
      <c r="J120" s="73">
        <f t="shared" si="41"/>
        <v>0.02826005604506723</v>
      </c>
      <c r="K120" s="59">
        <f t="shared" si="42"/>
        <v>11669025.368341828</v>
      </c>
      <c r="L120" s="59">
        <f t="shared" si="43"/>
        <v>48.960192220873004</v>
      </c>
      <c r="M120" s="59">
        <f t="shared" si="44"/>
        <v>-7122750.654533417</v>
      </c>
      <c r="N120" s="59">
        <f t="shared" si="45"/>
        <v>-5955848.117699235</v>
      </c>
      <c r="O120" s="59">
        <f t="shared" si="46"/>
        <v>0</v>
      </c>
      <c r="P120" s="59">
        <f t="shared" si="47"/>
        <v>0</v>
      </c>
      <c r="Q120" s="59">
        <f t="shared" si="48"/>
        <v>5713177.250642593</v>
      </c>
      <c r="R120" s="59">
        <f t="shared" si="49"/>
        <v>11085574.099924736</v>
      </c>
      <c r="S120" s="74">
        <f t="shared" si="50"/>
        <v>-5372396.849282143</v>
      </c>
      <c r="T120" s="316">
        <f t="shared" si="51"/>
        <v>-5372396.849282143</v>
      </c>
      <c r="U120" s="326">
        <f t="shared" si="35"/>
        <v>11085574.099924736</v>
      </c>
      <c r="V120" s="271">
        <f t="shared" si="36"/>
        <v>358.74483349809833</v>
      </c>
      <c r="W120" s="283">
        <f t="shared" si="37"/>
        <v>95</v>
      </c>
      <c r="X120" s="284"/>
      <c r="Y120" s="307">
        <f t="shared" si="52"/>
        <v>233380.50736683607</v>
      </c>
      <c r="Z120" s="333">
        <f t="shared" si="38"/>
        <v>11318954.607291572</v>
      </c>
      <c r="AA120" s="301">
        <f t="shared" si="39"/>
        <v>366.2973563085846</v>
      </c>
      <c r="AB120" s="343">
        <f t="shared" si="53"/>
        <v>96.99999999999999</v>
      </c>
    </row>
    <row r="121" spans="1:28" ht="15">
      <c r="A121" s="80"/>
      <c r="B121" s="132">
        <v>87</v>
      </c>
      <c r="C121" s="128" t="s">
        <v>155</v>
      </c>
      <c r="D121" s="59">
        <f>Vertetie_ienemumi!I103</f>
        <v>956571.4452999074</v>
      </c>
      <c r="E121" s="140">
        <f>Iedzivotaju_skaits_struktura!C92</f>
        <v>5913</v>
      </c>
      <c r="F121" s="140">
        <f>Iedzivotaju_skaits_struktura!D92</f>
        <v>219</v>
      </c>
      <c r="G121" s="140">
        <f>Iedzivotaju_skaits_struktura!E92</f>
        <v>677</v>
      </c>
      <c r="H121" s="140">
        <f>Iedzivotaju_skaits_struktura!F92</f>
        <v>1333</v>
      </c>
      <c r="I121" s="59">
        <f t="shared" si="40"/>
        <v>161.7743015897019</v>
      </c>
      <c r="J121" s="73">
        <f t="shared" si="41"/>
        <v>0.005304594811079288</v>
      </c>
      <c r="K121" s="59">
        <f t="shared" si="42"/>
        <v>2190351.332656438</v>
      </c>
      <c r="L121" s="59">
        <f t="shared" si="43"/>
        <v>43.67205530173035</v>
      </c>
      <c r="M121" s="59">
        <f t="shared" si="44"/>
        <v>-1452815.0206221745</v>
      </c>
      <c r="N121" s="59">
        <f t="shared" si="45"/>
        <v>-1233779.8873565306</v>
      </c>
      <c r="O121" s="59">
        <f t="shared" si="46"/>
        <v>0</v>
      </c>
      <c r="P121" s="59">
        <f t="shared" si="47"/>
        <v>0</v>
      </c>
      <c r="Q121" s="59">
        <f t="shared" si="48"/>
        <v>956571.4452999074</v>
      </c>
      <c r="R121" s="59">
        <f t="shared" si="49"/>
        <v>2080833.7660236163</v>
      </c>
      <c r="S121" s="74">
        <f t="shared" si="50"/>
        <v>-1124262.320723709</v>
      </c>
      <c r="T121" s="316">
        <f t="shared" si="51"/>
        <v>-1124262.320723709</v>
      </c>
      <c r="U121" s="326">
        <f t="shared" si="35"/>
        <v>2080833.7660236163</v>
      </c>
      <c r="V121" s="271">
        <f t="shared" si="36"/>
        <v>351.9082979914792</v>
      </c>
      <c r="W121" s="283">
        <f t="shared" si="37"/>
        <v>95</v>
      </c>
      <c r="X121" s="284"/>
      <c r="Y121" s="307">
        <f t="shared" si="52"/>
        <v>43807.026653128676</v>
      </c>
      <c r="Z121" s="333">
        <f t="shared" si="38"/>
        <v>2124640.792676745</v>
      </c>
      <c r="AA121" s="301">
        <f t="shared" si="39"/>
        <v>359.31689373866817</v>
      </c>
      <c r="AB121" s="343">
        <f t="shared" si="53"/>
        <v>97.00000000000001</v>
      </c>
    </row>
    <row r="122" spans="1:28" ht="15">
      <c r="A122" s="80"/>
      <c r="B122" s="132">
        <v>88</v>
      </c>
      <c r="C122" s="128" t="s">
        <v>156</v>
      </c>
      <c r="D122" s="59">
        <f>Vertetie_ienemumi!I104</f>
        <v>1352117.5144606747</v>
      </c>
      <c r="E122" s="140">
        <f>Iedzivotaju_skaits_struktura!C93</f>
        <v>4361</v>
      </c>
      <c r="F122" s="140">
        <f>Iedzivotaju_skaits_struktura!D93</f>
        <v>210</v>
      </c>
      <c r="G122" s="140">
        <f>Iedzivotaju_skaits_struktura!E93</f>
        <v>456</v>
      </c>
      <c r="H122" s="140">
        <f>Iedzivotaju_skaits_struktura!F93</f>
        <v>936</v>
      </c>
      <c r="I122" s="59">
        <f t="shared" si="40"/>
        <v>310.0475841459928</v>
      </c>
      <c r="J122" s="73">
        <f t="shared" si="41"/>
        <v>0.003906214723617932</v>
      </c>
      <c r="K122" s="59">
        <f t="shared" si="42"/>
        <v>1612938.015105043</v>
      </c>
      <c r="L122" s="59">
        <f t="shared" si="43"/>
        <v>83.8294777479479</v>
      </c>
      <c r="M122" s="59">
        <f t="shared" si="44"/>
        <v>-422114.30215487257</v>
      </c>
      <c r="N122" s="59">
        <f t="shared" si="45"/>
        <v>-260820.50064436835</v>
      </c>
      <c r="O122" s="59">
        <f t="shared" si="46"/>
        <v>0</v>
      </c>
      <c r="P122" s="59">
        <f t="shared" si="47"/>
        <v>0</v>
      </c>
      <c r="Q122" s="59">
        <f t="shared" si="48"/>
        <v>1352117.5144606747</v>
      </c>
      <c r="R122" s="59">
        <f t="shared" si="49"/>
        <v>1532291.1143497908</v>
      </c>
      <c r="S122" s="74">
        <f t="shared" si="50"/>
        <v>-180173.59988911613</v>
      </c>
      <c r="T122" s="316">
        <f t="shared" si="51"/>
        <v>-180173.59988911613</v>
      </c>
      <c r="U122" s="326">
        <f t="shared" si="35"/>
        <v>1532291.1143497908</v>
      </c>
      <c r="V122" s="271">
        <f t="shared" si="36"/>
        <v>351.36232844526273</v>
      </c>
      <c r="W122" s="283">
        <f t="shared" si="37"/>
        <v>95</v>
      </c>
      <c r="X122" s="284"/>
      <c r="Y122" s="307">
        <f t="shared" si="52"/>
        <v>32258.760302100796</v>
      </c>
      <c r="Z122" s="333">
        <f t="shared" si="38"/>
        <v>1564549.8746518916</v>
      </c>
      <c r="AA122" s="301">
        <f t="shared" si="39"/>
        <v>358.75943009674194</v>
      </c>
      <c r="AB122" s="343">
        <f t="shared" si="53"/>
        <v>96.99999999999999</v>
      </c>
    </row>
    <row r="123" spans="1:28" ht="15">
      <c r="A123" s="79"/>
      <c r="B123" s="132">
        <v>89</v>
      </c>
      <c r="C123" s="128" t="s">
        <v>157</v>
      </c>
      <c r="D123" s="59">
        <f>Vertetie_ienemumi!I105</f>
        <v>2672843.1534030875</v>
      </c>
      <c r="E123" s="140">
        <f>Iedzivotaju_skaits_struktura!C94</f>
        <v>7142</v>
      </c>
      <c r="F123" s="140">
        <f>Iedzivotaju_skaits_struktura!D94</f>
        <v>424</v>
      </c>
      <c r="G123" s="140">
        <f>Iedzivotaju_skaits_struktura!E94</f>
        <v>771</v>
      </c>
      <c r="H123" s="140">
        <f>Iedzivotaju_skaits_struktura!F94</f>
        <v>1242</v>
      </c>
      <c r="I123" s="59">
        <f t="shared" si="40"/>
        <v>374.2429506305079</v>
      </c>
      <c r="J123" s="73">
        <f t="shared" si="41"/>
        <v>0.006459628360866847</v>
      </c>
      <c r="K123" s="59">
        <f t="shared" si="42"/>
        <v>2667283.00512952</v>
      </c>
      <c r="L123" s="59">
        <f t="shared" si="43"/>
        <v>100.20845738014582</v>
      </c>
      <c r="M123" s="59">
        <f t="shared" si="44"/>
        <v>-261168.15223938413</v>
      </c>
      <c r="N123" s="59">
        <f t="shared" si="45"/>
        <v>5560.148273567669</v>
      </c>
      <c r="O123" s="59">
        <f t="shared" si="46"/>
        <v>0</v>
      </c>
      <c r="P123" s="59">
        <f t="shared" si="47"/>
        <v>0</v>
      </c>
      <c r="Q123" s="59">
        <f t="shared" si="48"/>
        <v>2672843.1534030875</v>
      </c>
      <c r="R123" s="59">
        <f t="shared" si="49"/>
        <v>2533918.854873044</v>
      </c>
      <c r="S123" s="74">
        <f t="shared" si="50"/>
        <v>0</v>
      </c>
      <c r="T123" s="316">
        <f t="shared" si="51"/>
        <v>0</v>
      </c>
      <c r="U123" s="326">
        <f t="shared" si="35"/>
        <v>2672843.1534030875</v>
      </c>
      <c r="V123" s="271">
        <f t="shared" si="36"/>
        <v>374.2429506305079</v>
      </c>
      <c r="W123" s="283">
        <f t="shared" si="37"/>
        <v>100.20845738014582</v>
      </c>
      <c r="X123" s="284"/>
      <c r="Y123" s="307">
        <f t="shared" si="52"/>
        <v>0</v>
      </c>
      <c r="Z123" s="333">
        <f t="shared" si="38"/>
        <v>2672843.1534030875</v>
      </c>
      <c r="AA123" s="301">
        <f t="shared" si="39"/>
        <v>374.2429506305079</v>
      </c>
      <c r="AB123" s="343">
        <f t="shared" si="53"/>
        <v>100.20845738014582</v>
      </c>
    </row>
    <row r="124" spans="1:28" ht="15">
      <c r="A124" s="80"/>
      <c r="B124" s="132">
        <v>90</v>
      </c>
      <c r="C124" s="128" t="s">
        <v>85</v>
      </c>
      <c r="D124" s="59">
        <f>Vertetie_ienemumi!I106</f>
        <v>545922.051012872</v>
      </c>
      <c r="E124" s="140">
        <f>Iedzivotaju_skaits_struktura!C95</f>
        <v>1930</v>
      </c>
      <c r="F124" s="140">
        <f>Iedzivotaju_skaits_struktura!D95</f>
        <v>91</v>
      </c>
      <c r="G124" s="140">
        <f>Iedzivotaju_skaits_struktura!E95</f>
        <v>193</v>
      </c>
      <c r="H124" s="140">
        <f>Iedzivotaju_skaits_struktura!F95</f>
        <v>485</v>
      </c>
      <c r="I124" s="59">
        <f t="shared" si="40"/>
        <v>282.86116632791294</v>
      </c>
      <c r="J124" s="73">
        <f t="shared" si="41"/>
        <v>0.0017478197885802212</v>
      </c>
      <c r="K124" s="59">
        <f t="shared" si="42"/>
        <v>721702.5125395122</v>
      </c>
      <c r="L124" s="59">
        <f t="shared" si="43"/>
        <v>75.64364007711329</v>
      </c>
      <c r="M124" s="59">
        <f t="shared" si="44"/>
        <v>-247950.71278059145</v>
      </c>
      <c r="N124" s="59">
        <f t="shared" si="45"/>
        <v>-175780.46152664023</v>
      </c>
      <c r="O124" s="59">
        <f t="shared" si="46"/>
        <v>0</v>
      </c>
      <c r="P124" s="59">
        <f t="shared" si="47"/>
        <v>0</v>
      </c>
      <c r="Q124" s="59">
        <f t="shared" si="48"/>
        <v>545922.051012872</v>
      </c>
      <c r="R124" s="59">
        <f t="shared" si="49"/>
        <v>685617.3869125366</v>
      </c>
      <c r="S124" s="74">
        <f t="shared" si="50"/>
        <v>-139695.33589966455</v>
      </c>
      <c r="T124" s="316">
        <f t="shared" si="51"/>
        <v>-139695.33589966455</v>
      </c>
      <c r="U124" s="326">
        <f t="shared" si="35"/>
        <v>685617.3869125366</v>
      </c>
      <c r="V124" s="271">
        <f t="shared" si="36"/>
        <v>355.242169384734</v>
      </c>
      <c r="W124" s="283">
        <f t="shared" si="37"/>
        <v>95</v>
      </c>
      <c r="X124" s="284"/>
      <c r="Y124" s="307">
        <f t="shared" si="52"/>
        <v>14434.050250790315</v>
      </c>
      <c r="Z124" s="333">
        <f t="shared" si="38"/>
        <v>700051.4371633269</v>
      </c>
      <c r="AA124" s="301">
        <f t="shared" si="39"/>
        <v>362.7209518980968</v>
      </c>
      <c r="AB124" s="343">
        <f t="shared" si="53"/>
        <v>97</v>
      </c>
    </row>
    <row r="125" spans="1:28" ht="15">
      <c r="A125" s="79"/>
      <c r="B125" s="132">
        <v>91</v>
      </c>
      <c r="C125" s="128" t="s">
        <v>50</v>
      </c>
      <c r="D125" s="59">
        <f>Vertetie_ienemumi!I107</f>
        <v>476744.8648324675</v>
      </c>
      <c r="E125" s="140">
        <f>Iedzivotaju_skaits_struktura!C96</f>
        <v>2589</v>
      </c>
      <c r="F125" s="140">
        <f>Iedzivotaju_skaits_struktura!D96</f>
        <v>131</v>
      </c>
      <c r="G125" s="140">
        <f>Iedzivotaju_skaits_struktura!E96</f>
        <v>314</v>
      </c>
      <c r="H125" s="140">
        <f>Iedzivotaju_skaits_struktura!F96</f>
        <v>537</v>
      </c>
      <c r="I125" s="59">
        <f t="shared" si="40"/>
        <v>184.14247386344826</v>
      </c>
      <c r="J125" s="73">
        <f t="shared" si="41"/>
        <v>0.002412140753130608</v>
      </c>
      <c r="K125" s="59">
        <f t="shared" si="42"/>
        <v>996011.1754698845</v>
      </c>
      <c r="L125" s="59">
        <f t="shared" si="43"/>
        <v>47.86541321763336</v>
      </c>
      <c r="M125" s="59">
        <f t="shared" si="44"/>
        <v>-618867.4281844056</v>
      </c>
      <c r="N125" s="59">
        <f t="shared" si="45"/>
        <v>-519266.310637417</v>
      </c>
      <c r="O125" s="59">
        <f t="shared" si="46"/>
        <v>0</v>
      </c>
      <c r="P125" s="59">
        <f t="shared" si="47"/>
        <v>0</v>
      </c>
      <c r="Q125" s="59">
        <f t="shared" si="48"/>
        <v>476744.8648324675</v>
      </c>
      <c r="R125" s="59">
        <f t="shared" si="49"/>
        <v>946210.6166963903</v>
      </c>
      <c r="S125" s="74">
        <f t="shared" si="50"/>
        <v>-469465.7518639228</v>
      </c>
      <c r="T125" s="316">
        <f t="shared" si="51"/>
        <v>-469465.7518639228</v>
      </c>
      <c r="U125" s="326">
        <f t="shared" si="35"/>
        <v>946210.6166963903</v>
      </c>
      <c r="V125" s="271">
        <f t="shared" si="36"/>
        <v>365.4733938572384</v>
      </c>
      <c r="W125" s="283">
        <f t="shared" si="37"/>
        <v>95</v>
      </c>
      <c r="X125" s="284"/>
      <c r="Y125" s="307">
        <f t="shared" si="52"/>
        <v>19920.22350939759</v>
      </c>
      <c r="Z125" s="333">
        <f t="shared" si="38"/>
        <v>966130.8402057879</v>
      </c>
      <c r="AA125" s="301">
        <f t="shared" si="39"/>
        <v>373.16757057002235</v>
      </c>
      <c r="AB125" s="343">
        <f t="shared" si="53"/>
        <v>96.99999999999999</v>
      </c>
    </row>
    <row r="126" spans="1:28" ht="15">
      <c r="A126" s="80"/>
      <c r="B126" s="132">
        <v>92</v>
      </c>
      <c r="C126" s="128" t="s">
        <v>55</v>
      </c>
      <c r="D126" s="59">
        <f>Vertetie_ienemumi!I108</f>
        <v>1025303.946179131</v>
      </c>
      <c r="E126" s="140">
        <f>Iedzivotaju_skaits_struktura!C97</f>
        <v>4157</v>
      </c>
      <c r="F126" s="140">
        <f>Iedzivotaju_skaits_struktura!D97</f>
        <v>217</v>
      </c>
      <c r="G126" s="140">
        <f>Iedzivotaju_skaits_struktura!E97</f>
        <v>438</v>
      </c>
      <c r="H126" s="140">
        <f>Iedzivotaju_skaits_struktura!F97</f>
        <v>850</v>
      </c>
      <c r="I126" s="59">
        <f t="shared" si="40"/>
        <v>246.64516386315398</v>
      </c>
      <c r="J126" s="73">
        <f t="shared" si="41"/>
        <v>0.003744122491809288</v>
      </c>
      <c r="K126" s="59">
        <f t="shared" si="42"/>
        <v>1546007.5616774263</v>
      </c>
      <c r="L126" s="59">
        <f t="shared" si="43"/>
        <v>66.31946515621637</v>
      </c>
      <c r="M126" s="59">
        <f t="shared" si="44"/>
        <v>-675304.371666038</v>
      </c>
      <c r="N126" s="59">
        <f t="shared" si="45"/>
        <v>-520703.6154982953</v>
      </c>
      <c r="O126" s="59">
        <f t="shared" si="46"/>
        <v>0</v>
      </c>
      <c r="P126" s="59">
        <f t="shared" si="47"/>
        <v>0</v>
      </c>
      <c r="Q126" s="59">
        <f t="shared" si="48"/>
        <v>1025303.946179131</v>
      </c>
      <c r="R126" s="59">
        <f t="shared" si="49"/>
        <v>1468707.1835935551</v>
      </c>
      <c r="S126" s="74">
        <f t="shared" si="50"/>
        <v>-443403.2374144241</v>
      </c>
      <c r="T126" s="316">
        <f t="shared" si="51"/>
        <v>-443403.2374144241</v>
      </c>
      <c r="U126" s="326">
        <f t="shared" si="35"/>
        <v>1468707.1835935551</v>
      </c>
      <c r="V126" s="271">
        <f t="shared" si="36"/>
        <v>353.30940187480275</v>
      </c>
      <c r="W126" s="283">
        <f t="shared" si="37"/>
        <v>95</v>
      </c>
      <c r="X126" s="284"/>
      <c r="Y126" s="307">
        <f t="shared" si="52"/>
        <v>30920.1512335483</v>
      </c>
      <c r="Z126" s="333">
        <f t="shared" si="38"/>
        <v>1499627.3348271034</v>
      </c>
      <c r="AA126" s="301">
        <f t="shared" si="39"/>
        <v>360.74749454585117</v>
      </c>
      <c r="AB126" s="343">
        <f t="shared" si="53"/>
        <v>97</v>
      </c>
    </row>
    <row r="127" spans="1:28" ht="15">
      <c r="A127" s="80"/>
      <c r="B127" s="132">
        <v>93</v>
      </c>
      <c r="C127" s="128" t="s">
        <v>158</v>
      </c>
      <c r="D127" s="59">
        <f>Vertetie_ienemumi!I109</f>
        <v>1428533.936939458</v>
      </c>
      <c r="E127" s="140">
        <f>Iedzivotaju_skaits_struktura!C98</f>
        <v>5941</v>
      </c>
      <c r="F127" s="140">
        <f>Iedzivotaju_skaits_struktura!D98</f>
        <v>276</v>
      </c>
      <c r="G127" s="140">
        <f>Iedzivotaju_skaits_struktura!E98</f>
        <v>615</v>
      </c>
      <c r="H127" s="140">
        <f>Iedzivotaju_skaits_struktura!F98</f>
        <v>1341</v>
      </c>
      <c r="I127" s="59">
        <f t="shared" si="40"/>
        <v>240.45344839916814</v>
      </c>
      <c r="J127" s="73">
        <f t="shared" si="41"/>
        <v>0.005324311535950605</v>
      </c>
      <c r="K127" s="59">
        <f t="shared" si="42"/>
        <v>2198492.681079</v>
      </c>
      <c r="L127" s="59">
        <f t="shared" si="43"/>
        <v>64.97788003726019</v>
      </c>
      <c r="M127" s="59">
        <f t="shared" si="44"/>
        <v>-989808.0122474418</v>
      </c>
      <c r="N127" s="59">
        <f t="shared" si="45"/>
        <v>-769958.7441395419</v>
      </c>
      <c r="O127" s="59">
        <f t="shared" si="46"/>
        <v>0</v>
      </c>
      <c r="P127" s="59">
        <f t="shared" si="47"/>
        <v>0</v>
      </c>
      <c r="Q127" s="59">
        <f t="shared" si="48"/>
        <v>1428533.936939458</v>
      </c>
      <c r="R127" s="59">
        <f t="shared" si="49"/>
        <v>2088568.04702505</v>
      </c>
      <c r="S127" s="74">
        <f t="shared" si="50"/>
        <v>-660034.1100855921</v>
      </c>
      <c r="T127" s="316">
        <f t="shared" si="51"/>
        <v>-660034.1100855921</v>
      </c>
      <c r="U127" s="326">
        <f t="shared" si="35"/>
        <v>2088568.04702505</v>
      </c>
      <c r="V127" s="271">
        <f t="shared" si="36"/>
        <v>351.55159855664874</v>
      </c>
      <c r="W127" s="283">
        <f t="shared" si="37"/>
        <v>95</v>
      </c>
      <c r="X127" s="284"/>
      <c r="Y127" s="307">
        <f t="shared" si="52"/>
        <v>43969.85362157971</v>
      </c>
      <c r="Z127" s="333">
        <f t="shared" si="38"/>
        <v>2132537.9006466297</v>
      </c>
      <c r="AA127" s="301">
        <f t="shared" si="39"/>
        <v>358.9526848420518</v>
      </c>
      <c r="AB127" s="343">
        <f t="shared" si="53"/>
        <v>97</v>
      </c>
    </row>
    <row r="128" spans="1:28" ht="15">
      <c r="A128" s="79" t="s">
        <v>112</v>
      </c>
      <c r="B128" s="132">
        <v>94</v>
      </c>
      <c r="C128" s="128" t="s">
        <v>91</v>
      </c>
      <c r="D128" s="59">
        <f>Vertetie_ienemumi!I110</f>
        <v>2874281.2171203173</v>
      </c>
      <c r="E128" s="140">
        <f>Iedzivotaju_skaits_struktura!C99</f>
        <v>9021</v>
      </c>
      <c r="F128" s="140">
        <f>Iedzivotaju_skaits_struktura!D99</f>
        <v>373</v>
      </c>
      <c r="G128" s="140">
        <f>Iedzivotaju_skaits_struktura!E99</f>
        <v>955</v>
      </c>
      <c r="H128" s="140">
        <f>Iedzivotaju_skaits_struktura!F99</f>
        <v>1964</v>
      </c>
      <c r="I128" s="59">
        <f t="shared" si="40"/>
        <v>318.621130375825</v>
      </c>
      <c r="J128" s="73">
        <f t="shared" si="41"/>
        <v>0.007979884131354554</v>
      </c>
      <c r="K128" s="59">
        <f t="shared" si="42"/>
        <v>3295020.725249349</v>
      </c>
      <c r="L128" s="59">
        <f t="shared" si="43"/>
        <v>87.23105123725155</v>
      </c>
      <c r="M128" s="59">
        <f t="shared" si="44"/>
        <v>-750241.5806539669</v>
      </c>
      <c r="N128" s="59">
        <f t="shared" si="45"/>
        <v>-420739.50812903186</v>
      </c>
      <c r="O128" s="59">
        <f t="shared" si="46"/>
        <v>0</v>
      </c>
      <c r="P128" s="59">
        <f t="shared" si="47"/>
        <v>0</v>
      </c>
      <c r="Q128" s="59">
        <f t="shared" si="48"/>
        <v>2874281.2171203173</v>
      </c>
      <c r="R128" s="59">
        <f t="shared" si="49"/>
        <v>3130269.688986882</v>
      </c>
      <c r="S128" s="74">
        <f t="shared" si="50"/>
        <v>-255988.47186656483</v>
      </c>
      <c r="T128" s="316">
        <f t="shared" si="51"/>
        <v>-255988.47186656483</v>
      </c>
      <c r="U128" s="326">
        <f t="shared" si="35"/>
        <v>3130269.688986882</v>
      </c>
      <c r="V128" s="271">
        <f t="shared" si="36"/>
        <v>346.99808103169073</v>
      </c>
      <c r="W128" s="283">
        <f t="shared" si="37"/>
        <v>95.00000000000001</v>
      </c>
      <c r="X128" s="284"/>
      <c r="Y128" s="307">
        <f t="shared" si="52"/>
        <v>65900.41450498626</v>
      </c>
      <c r="Z128" s="333">
        <f t="shared" si="38"/>
        <v>3196170.1034918684</v>
      </c>
      <c r="AA128" s="301">
        <f t="shared" si="39"/>
        <v>354.3033037902526</v>
      </c>
      <c r="AB128" s="343">
        <f t="shared" si="53"/>
        <v>96.99999999999999</v>
      </c>
    </row>
    <row r="129" spans="1:28" ht="15">
      <c r="A129" s="80"/>
      <c r="B129" s="132">
        <v>95</v>
      </c>
      <c r="C129" s="128" t="s">
        <v>77</v>
      </c>
      <c r="D129" s="59">
        <f>Vertetie_ienemumi!I111</f>
        <v>1061695.2852516836</v>
      </c>
      <c r="E129" s="140">
        <f>Iedzivotaju_skaits_struktura!C100</f>
        <v>4229</v>
      </c>
      <c r="F129" s="140">
        <f>Iedzivotaju_skaits_struktura!D100</f>
        <v>256</v>
      </c>
      <c r="G129" s="140">
        <f>Iedzivotaju_skaits_struktura!E100</f>
        <v>508</v>
      </c>
      <c r="H129" s="140">
        <f>Iedzivotaju_skaits_struktura!F100</f>
        <v>723</v>
      </c>
      <c r="I129" s="59">
        <f t="shared" si="40"/>
        <v>251.05114335580126</v>
      </c>
      <c r="J129" s="73">
        <f t="shared" si="41"/>
        <v>0.003935506516838562</v>
      </c>
      <c r="K129" s="59">
        <f t="shared" si="42"/>
        <v>1625033.0611173601</v>
      </c>
      <c r="L129" s="59">
        <f t="shared" si="43"/>
        <v>65.33376524177731</v>
      </c>
      <c r="M129" s="59">
        <f t="shared" si="44"/>
        <v>-725841.0819774126</v>
      </c>
      <c r="N129" s="59">
        <f t="shared" si="45"/>
        <v>-563337.7758656766</v>
      </c>
      <c r="O129" s="59">
        <f t="shared" si="46"/>
        <v>0</v>
      </c>
      <c r="P129" s="59">
        <f t="shared" si="47"/>
        <v>0</v>
      </c>
      <c r="Q129" s="59">
        <f t="shared" si="48"/>
        <v>1061695.2852516836</v>
      </c>
      <c r="R129" s="59">
        <f t="shared" si="49"/>
        <v>1543781.4080614923</v>
      </c>
      <c r="S129" s="74">
        <f t="shared" si="50"/>
        <v>-482086.1228098087</v>
      </c>
      <c r="T129" s="316">
        <f t="shared" si="51"/>
        <v>-482086.1228098087</v>
      </c>
      <c r="U129" s="326">
        <f t="shared" si="35"/>
        <v>1543781.4080614923</v>
      </c>
      <c r="V129" s="271">
        <f t="shared" si="36"/>
        <v>365.0464431453044</v>
      </c>
      <c r="W129" s="283">
        <f t="shared" si="37"/>
        <v>95</v>
      </c>
      <c r="X129" s="284"/>
      <c r="Y129" s="307">
        <f t="shared" si="52"/>
        <v>32500.66122234706</v>
      </c>
      <c r="Z129" s="333">
        <f t="shared" si="38"/>
        <v>1576282.0692838393</v>
      </c>
      <c r="AA129" s="301">
        <f t="shared" si="39"/>
        <v>372.7316314220476</v>
      </c>
      <c r="AB129" s="343">
        <f t="shared" si="53"/>
        <v>97</v>
      </c>
    </row>
    <row r="130" spans="1:28" ht="15">
      <c r="A130" s="80" t="s">
        <v>114</v>
      </c>
      <c r="B130" s="132">
        <v>96</v>
      </c>
      <c r="C130" s="128" t="s">
        <v>159</v>
      </c>
      <c r="D130" s="59">
        <f>Vertetie_ienemumi!I112</f>
        <v>10534409.178772025</v>
      </c>
      <c r="E130" s="140">
        <f>Iedzivotaju_skaits_struktura!C101</f>
        <v>23352</v>
      </c>
      <c r="F130" s="140">
        <f>Iedzivotaju_skaits_struktura!D101</f>
        <v>1633</v>
      </c>
      <c r="G130" s="140">
        <f>Iedzivotaju_skaits_struktura!E101</f>
        <v>2636</v>
      </c>
      <c r="H130" s="140">
        <f>Iedzivotaju_skaits_struktura!F101</f>
        <v>4425</v>
      </c>
      <c r="I130" s="59">
        <f t="shared" si="40"/>
        <v>451.1137880597818</v>
      </c>
      <c r="J130" s="73">
        <f t="shared" si="41"/>
        <v>0.02214083971958982</v>
      </c>
      <c r="K130" s="59">
        <f t="shared" si="42"/>
        <v>9142303.891834669</v>
      </c>
      <c r="L130" s="59">
        <f t="shared" si="43"/>
        <v>115.22707299393862</v>
      </c>
      <c r="M130" s="59">
        <f t="shared" si="44"/>
        <v>477874.89775388874</v>
      </c>
      <c r="N130" s="59">
        <f t="shared" si="45"/>
        <v>1392105.286937356</v>
      </c>
      <c r="O130" s="59">
        <f t="shared" si="46"/>
        <v>215043.70398924992</v>
      </c>
      <c r="P130" s="59">
        <f t="shared" si="47"/>
        <v>3687043.2125702086</v>
      </c>
      <c r="Q130" s="59">
        <f t="shared" si="48"/>
        <v>10319365.474782774</v>
      </c>
      <c r="R130" s="59">
        <f t="shared" si="49"/>
        <v>8685188.697242936</v>
      </c>
      <c r="S130" s="74">
        <f t="shared" si="50"/>
        <v>0</v>
      </c>
      <c r="T130" s="316">
        <f t="shared" si="51"/>
        <v>215043.70398924992</v>
      </c>
      <c r="U130" s="326">
        <f t="shared" si="35"/>
        <v>10319365.474782774</v>
      </c>
      <c r="V130" s="271">
        <f t="shared" si="36"/>
        <v>441.9049963507526</v>
      </c>
      <c r="W130" s="283">
        <f t="shared" si="37"/>
        <v>112.87489014666623</v>
      </c>
      <c r="X130" s="284"/>
      <c r="Y130" s="307">
        <f t="shared" si="52"/>
        <v>0</v>
      </c>
      <c r="Z130" s="333">
        <f t="shared" si="38"/>
        <v>10319365.474782774</v>
      </c>
      <c r="AA130" s="301">
        <f t="shared" si="39"/>
        <v>441.9049963507526</v>
      </c>
      <c r="AB130" s="343">
        <f t="shared" si="53"/>
        <v>112.87489014666623</v>
      </c>
    </row>
    <row r="131" spans="1:28" ht="15">
      <c r="A131" s="79"/>
      <c r="B131" s="132">
        <v>97</v>
      </c>
      <c r="C131" s="128" t="s">
        <v>160</v>
      </c>
      <c r="D131" s="59">
        <f>Vertetie_ienemumi!I113</f>
        <v>8097358.273760757</v>
      </c>
      <c r="E131" s="140">
        <f>Iedzivotaju_skaits_struktura!C102</f>
        <v>27772</v>
      </c>
      <c r="F131" s="140">
        <f>Iedzivotaju_skaits_struktura!D102</f>
        <v>1526</v>
      </c>
      <c r="G131" s="140">
        <f>Iedzivotaju_skaits_struktura!E102</f>
        <v>3519</v>
      </c>
      <c r="H131" s="140">
        <f>Iedzivotaju_skaits_struktura!F102</f>
        <v>5239</v>
      </c>
      <c r="I131" s="59">
        <f t="shared" si="40"/>
        <v>291.56554348843287</v>
      </c>
      <c r="J131" s="73">
        <f t="shared" si="41"/>
        <v>0.026156691982626618</v>
      </c>
      <c r="K131" s="59">
        <f t="shared" si="42"/>
        <v>10800512.985905765</v>
      </c>
      <c r="L131" s="59">
        <f t="shared" si="43"/>
        <v>74.97197850072016</v>
      </c>
      <c r="M131" s="59">
        <f t="shared" si="44"/>
        <v>-3783206.0107355835</v>
      </c>
      <c r="N131" s="59">
        <f t="shared" si="45"/>
        <v>-2703154.712145007</v>
      </c>
      <c r="O131" s="59">
        <f t="shared" si="46"/>
        <v>0</v>
      </c>
      <c r="P131" s="59">
        <f t="shared" si="47"/>
        <v>0</v>
      </c>
      <c r="Q131" s="59">
        <f t="shared" si="48"/>
        <v>8097358.273760757</v>
      </c>
      <c r="R131" s="59">
        <f t="shared" si="49"/>
        <v>10260487.336610477</v>
      </c>
      <c r="S131" s="74">
        <f t="shared" si="50"/>
        <v>-2163129.06284972</v>
      </c>
      <c r="T131" s="316">
        <f t="shared" si="51"/>
        <v>-2163129.06284972</v>
      </c>
      <c r="U131" s="326">
        <f t="shared" si="35"/>
        <v>10260487.336610477</v>
      </c>
      <c r="V131" s="271">
        <f t="shared" si="36"/>
        <v>369.4543906312285</v>
      </c>
      <c r="W131" s="283">
        <f t="shared" si="37"/>
        <v>95</v>
      </c>
      <c r="X131" s="284"/>
      <c r="Y131" s="307">
        <f t="shared" si="52"/>
        <v>216010.2597181145</v>
      </c>
      <c r="Z131" s="333">
        <f t="shared" si="38"/>
        <v>10476497.596328592</v>
      </c>
      <c r="AA131" s="301">
        <f t="shared" si="39"/>
        <v>377.2323778024122</v>
      </c>
      <c r="AB131" s="343">
        <f t="shared" si="53"/>
        <v>97</v>
      </c>
    </row>
    <row r="132" spans="1:28" ht="15">
      <c r="A132" s="80"/>
      <c r="B132" s="132">
        <v>98</v>
      </c>
      <c r="C132" s="128" t="s">
        <v>113</v>
      </c>
      <c r="D132" s="59">
        <f>Vertetie_ienemumi!I114</f>
        <v>3155366.1450732155</v>
      </c>
      <c r="E132" s="140">
        <f>Iedzivotaju_skaits_struktura!C103</f>
        <v>6226</v>
      </c>
      <c r="F132" s="140">
        <f>Iedzivotaju_skaits_struktura!D103</f>
        <v>330</v>
      </c>
      <c r="G132" s="140">
        <f>Iedzivotaju_skaits_struktura!E103</f>
        <v>633</v>
      </c>
      <c r="H132" s="140">
        <f>Iedzivotaju_skaits_struktura!F103</f>
        <v>1527</v>
      </c>
      <c r="I132" s="59">
        <f t="shared" si="40"/>
        <v>506.80471331082805</v>
      </c>
      <c r="J132" s="73">
        <f t="shared" si="41"/>
        <v>0.005721400666729815</v>
      </c>
      <c r="K132" s="59">
        <f t="shared" si="42"/>
        <v>2362457.0813323464</v>
      </c>
      <c r="L132" s="59">
        <f t="shared" si="43"/>
        <v>133.5628981371249</v>
      </c>
      <c r="M132" s="59">
        <f t="shared" si="44"/>
        <v>556663.3556076344</v>
      </c>
      <c r="N132" s="59">
        <f t="shared" si="45"/>
        <v>792909.063740869</v>
      </c>
      <c r="O132" s="59">
        <f t="shared" si="46"/>
        <v>250498.5100234355</v>
      </c>
      <c r="P132" s="59">
        <f t="shared" si="47"/>
        <v>1104378.1507756254</v>
      </c>
      <c r="Q132" s="59">
        <f t="shared" si="48"/>
        <v>2904867.63504978</v>
      </c>
      <c r="R132" s="59">
        <f t="shared" si="49"/>
        <v>2244334.227265729</v>
      </c>
      <c r="S132" s="74">
        <f t="shared" si="50"/>
        <v>0</v>
      </c>
      <c r="T132" s="316">
        <f t="shared" si="51"/>
        <v>250498.5100234355</v>
      </c>
      <c r="U132" s="326">
        <f t="shared" si="35"/>
        <v>2904867.63504978</v>
      </c>
      <c r="V132" s="271">
        <f t="shared" si="36"/>
        <v>466.5704521441985</v>
      </c>
      <c r="W132" s="283">
        <f t="shared" si="37"/>
        <v>122.95959397541868</v>
      </c>
      <c r="X132" s="284"/>
      <c r="Y132" s="307">
        <f t="shared" si="52"/>
        <v>0</v>
      </c>
      <c r="Z132" s="333">
        <f t="shared" si="38"/>
        <v>2904867.63504978</v>
      </c>
      <c r="AA132" s="301">
        <f t="shared" si="39"/>
        <v>466.5704521441985</v>
      </c>
      <c r="AB132" s="343">
        <f t="shared" si="53"/>
        <v>122.95959397541868</v>
      </c>
    </row>
    <row r="133" spans="1:28" ht="15">
      <c r="A133" s="80" t="s">
        <v>117</v>
      </c>
      <c r="B133" s="132">
        <v>99</v>
      </c>
      <c r="C133" s="128" t="s">
        <v>118</v>
      </c>
      <c r="D133" s="59">
        <f>Vertetie_ienemumi!I115</f>
        <v>992352.3442780147</v>
      </c>
      <c r="E133" s="140">
        <f>Iedzivotaju_skaits_struktura!C104</f>
        <v>2452</v>
      </c>
      <c r="F133" s="140">
        <f>Iedzivotaju_skaits_struktura!D104</f>
        <v>134</v>
      </c>
      <c r="G133" s="140">
        <f>Iedzivotaju_skaits_struktura!E104</f>
        <v>285</v>
      </c>
      <c r="H133" s="140">
        <f>Iedzivotaju_skaits_struktura!F104</f>
        <v>453</v>
      </c>
      <c r="I133" s="59">
        <f t="shared" si="40"/>
        <v>404.71139652447584</v>
      </c>
      <c r="J133" s="73">
        <f t="shared" si="41"/>
        <v>0.0022488703780083274</v>
      </c>
      <c r="K133" s="59">
        <f t="shared" si="42"/>
        <v>928594.2479817619</v>
      </c>
      <c r="L133" s="59">
        <f t="shared" si="43"/>
        <v>106.86608779182369</v>
      </c>
      <c r="M133" s="59">
        <f t="shared" si="44"/>
        <v>-29101.32850192336</v>
      </c>
      <c r="N133" s="59">
        <f t="shared" si="45"/>
        <v>63758.0962962528</v>
      </c>
      <c r="O133" s="59">
        <f t="shared" si="46"/>
        <v>0</v>
      </c>
      <c r="P133" s="59">
        <f t="shared" si="47"/>
        <v>0</v>
      </c>
      <c r="Q133" s="59">
        <f t="shared" si="48"/>
        <v>992352.3442780147</v>
      </c>
      <c r="R133" s="59">
        <f t="shared" si="49"/>
        <v>882164.5355826739</v>
      </c>
      <c r="S133" s="74">
        <f t="shared" si="50"/>
        <v>0</v>
      </c>
      <c r="T133" s="316">
        <f t="shared" si="51"/>
        <v>0</v>
      </c>
      <c r="U133" s="326">
        <f t="shared" si="35"/>
        <v>992352.3442780147</v>
      </c>
      <c r="V133" s="271">
        <f t="shared" si="36"/>
        <v>404.71139652447584</v>
      </c>
      <c r="W133" s="283">
        <f t="shared" si="37"/>
        <v>106.86608779182369</v>
      </c>
      <c r="X133" s="284"/>
      <c r="Y133" s="307">
        <f t="shared" si="52"/>
        <v>0</v>
      </c>
      <c r="Z133" s="333">
        <f t="shared" si="38"/>
        <v>992352.3442780147</v>
      </c>
      <c r="AA133" s="301">
        <f t="shared" si="39"/>
        <v>404.71139652447584</v>
      </c>
      <c r="AB133" s="343">
        <f t="shared" si="53"/>
        <v>106.86608779182369</v>
      </c>
    </row>
    <row r="134" spans="1:28" ht="15">
      <c r="A134" s="79"/>
      <c r="B134" s="132">
        <v>100</v>
      </c>
      <c r="C134" s="128" t="s">
        <v>161</v>
      </c>
      <c r="D134" s="59">
        <f>Vertetie_ienemumi!I116</f>
        <v>7732808.499324415</v>
      </c>
      <c r="E134" s="140">
        <f>Iedzivotaju_skaits_struktura!C105</f>
        <v>18178</v>
      </c>
      <c r="F134" s="140">
        <f>Iedzivotaju_skaits_struktura!D105</f>
        <v>1378</v>
      </c>
      <c r="G134" s="140">
        <f>Iedzivotaju_skaits_struktura!E105</f>
        <v>2062</v>
      </c>
      <c r="H134" s="140">
        <f>Iedzivotaju_skaits_struktura!F105</f>
        <v>3439</v>
      </c>
      <c r="I134" s="59">
        <f t="shared" si="40"/>
        <v>425.3938001608766</v>
      </c>
      <c r="J134" s="73">
        <f t="shared" si="41"/>
        <v>0.017498156068966538</v>
      </c>
      <c r="K134" s="59">
        <f t="shared" si="42"/>
        <v>7225266.1757765915</v>
      </c>
      <c r="L134" s="59">
        <f t="shared" si="43"/>
        <v>107.02454845538298</v>
      </c>
      <c r="M134" s="59">
        <f t="shared" si="44"/>
        <v>-214984.2940298356</v>
      </c>
      <c r="N134" s="59">
        <f t="shared" si="45"/>
        <v>507542.32354782335</v>
      </c>
      <c r="O134" s="59">
        <f t="shared" si="46"/>
        <v>0</v>
      </c>
      <c r="P134" s="59">
        <f t="shared" si="47"/>
        <v>0</v>
      </c>
      <c r="Q134" s="59">
        <f t="shared" si="48"/>
        <v>7732808.499324415</v>
      </c>
      <c r="R134" s="59">
        <f t="shared" si="49"/>
        <v>6864002.866987762</v>
      </c>
      <c r="S134" s="74">
        <f t="shared" si="50"/>
        <v>0</v>
      </c>
      <c r="T134" s="316">
        <f t="shared" si="51"/>
        <v>0</v>
      </c>
      <c r="U134" s="326">
        <f t="shared" si="35"/>
        <v>7732808.499324415</v>
      </c>
      <c r="V134" s="271">
        <f t="shared" si="36"/>
        <v>425.3938001608766</v>
      </c>
      <c r="W134" s="283">
        <f t="shared" si="37"/>
        <v>107.02454845538298</v>
      </c>
      <c r="X134" s="284"/>
      <c r="Y134" s="307">
        <f t="shared" si="52"/>
        <v>0</v>
      </c>
      <c r="Z134" s="333">
        <f t="shared" si="38"/>
        <v>7732808.499324415</v>
      </c>
      <c r="AA134" s="301">
        <f t="shared" si="39"/>
        <v>425.3938001608766</v>
      </c>
      <c r="AB134" s="343">
        <f t="shared" si="53"/>
        <v>107.02454845538298</v>
      </c>
    </row>
    <row r="135" spans="1:28" ht="15">
      <c r="A135" s="80"/>
      <c r="B135" s="132">
        <v>101</v>
      </c>
      <c r="C135" s="128" t="s">
        <v>43</v>
      </c>
      <c r="D135" s="59">
        <f>Vertetie_ienemumi!I117</f>
        <v>1353762.5364487495</v>
      </c>
      <c r="E135" s="140">
        <f>Iedzivotaju_skaits_struktura!C106</f>
        <v>3942</v>
      </c>
      <c r="F135" s="140">
        <f>Iedzivotaju_skaits_struktura!D106</f>
        <v>222</v>
      </c>
      <c r="G135" s="140">
        <f>Iedzivotaju_skaits_struktura!E106</f>
        <v>402</v>
      </c>
      <c r="H135" s="140">
        <f>Iedzivotaju_skaits_struktura!F106</f>
        <v>924</v>
      </c>
      <c r="I135" s="59">
        <f t="shared" si="40"/>
        <v>343.420227409627</v>
      </c>
      <c r="J135" s="73">
        <f t="shared" si="41"/>
        <v>0.003629760049181712</v>
      </c>
      <c r="K135" s="59">
        <f t="shared" si="42"/>
        <v>1498785.4952357125</v>
      </c>
      <c r="L135" s="59">
        <f t="shared" si="43"/>
        <v>90.32396835651552</v>
      </c>
      <c r="M135" s="59">
        <f t="shared" si="44"/>
        <v>-294901.5083105343</v>
      </c>
      <c r="N135" s="59">
        <f t="shared" si="45"/>
        <v>-145022.95878696302</v>
      </c>
      <c r="O135" s="59">
        <f t="shared" si="46"/>
        <v>0</v>
      </c>
      <c r="P135" s="59">
        <f t="shared" si="47"/>
        <v>0</v>
      </c>
      <c r="Q135" s="59">
        <f t="shared" si="48"/>
        <v>1353762.5364487495</v>
      </c>
      <c r="R135" s="59">
        <f t="shared" si="49"/>
        <v>1423846.220473927</v>
      </c>
      <c r="S135" s="74">
        <f t="shared" si="50"/>
        <v>-70083.6840251775</v>
      </c>
      <c r="T135" s="316">
        <f t="shared" si="51"/>
        <v>-70083.6840251775</v>
      </c>
      <c r="U135" s="326">
        <f t="shared" si="35"/>
        <v>1423846.220473927</v>
      </c>
      <c r="V135" s="271">
        <f t="shared" si="36"/>
        <v>361.19893974478106</v>
      </c>
      <c r="W135" s="283">
        <f t="shared" si="37"/>
        <v>95</v>
      </c>
      <c r="X135" s="284"/>
      <c r="Y135" s="307">
        <f t="shared" si="52"/>
        <v>29975.709904714022</v>
      </c>
      <c r="Z135" s="333">
        <f t="shared" si="38"/>
        <v>1453821.930378641</v>
      </c>
      <c r="AA135" s="301">
        <f t="shared" si="39"/>
        <v>368.8031279499343</v>
      </c>
      <c r="AB135" s="343">
        <f t="shared" si="53"/>
        <v>96.99999999999999</v>
      </c>
    </row>
    <row r="136" spans="1:28" ht="15">
      <c r="A136" s="80"/>
      <c r="B136" s="132">
        <v>102</v>
      </c>
      <c r="C136" s="128" t="s">
        <v>162</v>
      </c>
      <c r="D136" s="59">
        <f>Vertetie_ienemumi!I118</f>
        <v>1347203.2196289413</v>
      </c>
      <c r="E136" s="140">
        <f>Iedzivotaju_skaits_struktura!C107</f>
        <v>5782</v>
      </c>
      <c r="F136" s="140">
        <f>Iedzivotaju_skaits_struktura!D107</f>
        <v>291</v>
      </c>
      <c r="G136" s="140">
        <f>Iedzivotaju_skaits_struktura!E107</f>
        <v>738</v>
      </c>
      <c r="H136" s="140">
        <f>Iedzivotaju_skaits_struktura!F107</f>
        <v>1290</v>
      </c>
      <c r="I136" s="59">
        <f t="shared" si="40"/>
        <v>232.9995191333347</v>
      </c>
      <c r="J136" s="73">
        <f t="shared" si="41"/>
        <v>0.005513061722450174</v>
      </c>
      <c r="K136" s="59">
        <f t="shared" si="42"/>
        <v>2276430.6268152106</v>
      </c>
      <c r="L136" s="59">
        <f t="shared" si="43"/>
        <v>59.18050845738778</v>
      </c>
      <c r="M136" s="59">
        <f t="shared" si="44"/>
        <v>-1156870.4698677901</v>
      </c>
      <c r="N136" s="59">
        <f t="shared" si="45"/>
        <v>-929227.4071862693</v>
      </c>
      <c r="O136" s="59">
        <f t="shared" si="46"/>
        <v>0</v>
      </c>
      <c r="P136" s="59">
        <f t="shared" si="47"/>
        <v>0</v>
      </c>
      <c r="Q136" s="59">
        <f t="shared" si="48"/>
        <v>1347203.2196289413</v>
      </c>
      <c r="R136" s="59">
        <f t="shared" si="49"/>
        <v>2162609.09547445</v>
      </c>
      <c r="S136" s="74">
        <f t="shared" si="50"/>
        <v>-815405.8758455086</v>
      </c>
      <c r="T136" s="316">
        <f t="shared" si="51"/>
        <v>-815405.8758455086</v>
      </c>
      <c r="U136" s="326">
        <f t="shared" si="35"/>
        <v>2162609.09547445</v>
      </c>
      <c r="V136" s="271">
        <f t="shared" si="36"/>
        <v>374.02440253795396</v>
      </c>
      <c r="W136" s="283">
        <f t="shared" si="37"/>
        <v>95</v>
      </c>
      <c r="X136" s="284"/>
      <c r="Y136" s="307">
        <f t="shared" si="52"/>
        <v>45528.612536304165</v>
      </c>
      <c r="Z136" s="333">
        <f t="shared" si="38"/>
        <v>2208137.708010754</v>
      </c>
      <c r="AA136" s="301">
        <f t="shared" si="39"/>
        <v>381.89860048612144</v>
      </c>
      <c r="AB136" s="343">
        <f t="shared" si="53"/>
        <v>97</v>
      </c>
    </row>
    <row r="137" spans="1:28" ht="15">
      <c r="A137" s="80" t="s">
        <v>120</v>
      </c>
      <c r="B137" s="132">
        <v>103</v>
      </c>
      <c r="C137" s="128" t="s">
        <v>124</v>
      </c>
      <c r="D137" s="59">
        <f>Vertetie_ienemumi!I119</f>
        <v>4510383.421673468</v>
      </c>
      <c r="E137" s="140">
        <f>Iedzivotaju_skaits_struktura!C108</f>
        <v>13917</v>
      </c>
      <c r="F137" s="140">
        <f>Iedzivotaju_skaits_struktura!D108</f>
        <v>820</v>
      </c>
      <c r="G137" s="140">
        <f>Iedzivotaju_skaits_struktura!E108</f>
        <v>1632</v>
      </c>
      <c r="H137" s="140">
        <f>Iedzivotaju_skaits_struktura!F108</f>
        <v>2762</v>
      </c>
      <c r="I137" s="59">
        <f t="shared" si="40"/>
        <v>324.09164487127026</v>
      </c>
      <c r="J137" s="73">
        <f t="shared" si="41"/>
        <v>0.013043181886651031</v>
      </c>
      <c r="K137" s="59">
        <f t="shared" si="42"/>
        <v>5385736.676406702</v>
      </c>
      <c r="L137" s="59">
        <f t="shared" si="43"/>
        <v>83.74682411474193</v>
      </c>
      <c r="M137" s="59">
        <f t="shared" si="44"/>
        <v>-1413926.922373904</v>
      </c>
      <c r="N137" s="59">
        <f t="shared" si="45"/>
        <v>-875353.2547332337</v>
      </c>
      <c r="O137" s="59">
        <f t="shared" si="46"/>
        <v>0</v>
      </c>
      <c r="P137" s="59">
        <f t="shared" si="47"/>
        <v>0</v>
      </c>
      <c r="Q137" s="59">
        <f t="shared" si="48"/>
        <v>4510383.421673468</v>
      </c>
      <c r="R137" s="59">
        <f t="shared" si="49"/>
        <v>5116449.842586367</v>
      </c>
      <c r="S137" s="74">
        <f t="shared" si="50"/>
        <v>-606066.4209128991</v>
      </c>
      <c r="T137" s="316">
        <f t="shared" si="51"/>
        <v>-606066.4209128991</v>
      </c>
      <c r="U137" s="326">
        <f t="shared" si="35"/>
        <v>5116449.842586367</v>
      </c>
      <c r="V137" s="271">
        <f t="shared" si="36"/>
        <v>367.6402847299251</v>
      </c>
      <c r="W137" s="283">
        <f t="shared" si="37"/>
        <v>95</v>
      </c>
      <c r="X137" s="284"/>
      <c r="Y137" s="307">
        <f t="shared" si="52"/>
        <v>107714.73352813348</v>
      </c>
      <c r="Z137" s="333">
        <f t="shared" si="38"/>
        <v>5224164.576114501</v>
      </c>
      <c r="AA137" s="301">
        <f t="shared" si="39"/>
        <v>375.38008019792346</v>
      </c>
      <c r="AB137" s="343">
        <f t="shared" si="53"/>
        <v>97</v>
      </c>
    </row>
    <row r="138" spans="1:28" ht="15">
      <c r="A138" s="80"/>
      <c r="B138" s="132">
        <v>104</v>
      </c>
      <c r="C138" s="128" t="s">
        <v>163</v>
      </c>
      <c r="D138" s="59">
        <f>Vertetie_ienemumi!I120</f>
        <v>5663451.422678561</v>
      </c>
      <c r="E138" s="140">
        <f>Iedzivotaju_skaits_struktura!C109</f>
        <v>10372</v>
      </c>
      <c r="F138" s="140">
        <f>Iedzivotaju_skaits_struktura!D109</f>
        <v>844</v>
      </c>
      <c r="G138" s="140">
        <f>Iedzivotaju_skaits_struktura!E109</f>
        <v>1316</v>
      </c>
      <c r="H138" s="140">
        <f>Iedzivotaju_skaits_struktura!F109</f>
        <v>1645</v>
      </c>
      <c r="I138" s="59">
        <f t="shared" si="40"/>
        <v>546.0327249015196</v>
      </c>
      <c r="J138" s="73">
        <f t="shared" si="41"/>
        <v>0.010218246986391273</v>
      </c>
      <c r="K138" s="59">
        <f t="shared" si="42"/>
        <v>4219276.250338326</v>
      </c>
      <c r="L138" s="59">
        <f t="shared" si="43"/>
        <v>134.22803074874352</v>
      </c>
      <c r="M138" s="59">
        <f t="shared" si="44"/>
        <v>1022247.5473064026</v>
      </c>
      <c r="N138" s="59">
        <f t="shared" si="45"/>
        <v>1444175.1723402347</v>
      </c>
      <c r="O138" s="59">
        <f t="shared" si="46"/>
        <v>460011.3962878811</v>
      </c>
      <c r="P138" s="59">
        <f t="shared" si="47"/>
        <v>1982207.9979374963</v>
      </c>
      <c r="Q138" s="59">
        <f t="shared" si="48"/>
        <v>5203440.02639068</v>
      </c>
      <c r="R138" s="59">
        <f t="shared" si="49"/>
        <v>4008312.4378214097</v>
      </c>
      <c r="S138" s="74">
        <f t="shared" si="50"/>
        <v>0</v>
      </c>
      <c r="T138" s="316">
        <f t="shared" si="51"/>
        <v>460011.3962878811</v>
      </c>
      <c r="U138" s="326">
        <f t="shared" si="35"/>
        <v>5203440.02639068</v>
      </c>
      <c r="V138" s="271">
        <f t="shared" si="36"/>
        <v>501.6814526022638</v>
      </c>
      <c r="W138" s="283">
        <f t="shared" si="37"/>
        <v>123.32541691180894</v>
      </c>
      <c r="X138" s="284"/>
      <c r="Y138" s="307">
        <f t="shared" si="52"/>
        <v>0</v>
      </c>
      <c r="Z138" s="333">
        <f t="shared" si="38"/>
        <v>5203440.02639068</v>
      </c>
      <c r="AA138" s="301">
        <f t="shared" si="39"/>
        <v>501.6814526022638</v>
      </c>
      <c r="AB138" s="343">
        <f t="shared" si="53"/>
        <v>123.32541691180894</v>
      </c>
    </row>
    <row r="139" spans="1:28" ht="15">
      <c r="A139" s="82"/>
      <c r="B139" s="132">
        <v>105</v>
      </c>
      <c r="C139" s="128" t="s">
        <v>123</v>
      </c>
      <c r="D139" s="59">
        <f>Vertetie_ienemumi!I121</f>
        <v>978372.7043639875</v>
      </c>
      <c r="E139" s="140">
        <f>Iedzivotaju_skaits_struktura!C110</f>
        <v>4006</v>
      </c>
      <c r="F139" s="140">
        <f>Iedzivotaju_skaits_struktura!D110</f>
        <v>176</v>
      </c>
      <c r="G139" s="140">
        <f>Iedzivotaju_skaits_struktura!E110</f>
        <v>407</v>
      </c>
      <c r="H139" s="140">
        <f>Iedzivotaju_skaits_struktura!F110</f>
        <v>1016</v>
      </c>
      <c r="I139" s="59">
        <f t="shared" si="40"/>
        <v>244.22683583724103</v>
      </c>
      <c r="J139" s="73">
        <f t="shared" si="41"/>
        <v>0.0036169984454820243</v>
      </c>
      <c r="K139" s="59">
        <f t="shared" si="42"/>
        <v>1493516.0266587606</v>
      </c>
      <c r="L139" s="59">
        <f t="shared" si="43"/>
        <v>65.50801510665856</v>
      </c>
      <c r="M139" s="59">
        <f t="shared" si="44"/>
        <v>-664494.9249606491</v>
      </c>
      <c r="N139" s="59">
        <f t="shared" si="45"/>
        <v>-515143.32229477307</v>
      </c>
      <c r="O139" s="59">
        <f t="shared" si="46"/>
        <v>0</v>
      </c>
      <c r="P139" s="59">
        <f t="shared" si="47"/>
        <v>0</v>
      </c>
      <c r="Q139" s="59">
        <f t="shared" si="48"/>
        <v>978372.7043639875</v>
      </c>
      <c r="R139" s="59">
        <f t="shared" si="49"/>
        <v>1418840.2253258226</v>
      </c>
      <c r="S139" s="74">
        <f t="shared" si="50"/>
        <v>-440467.52096183505</v>
      </c>
      <c r="T139" s="316">
        <f t="shared" si="51"/>
        <v>-440467.52096183505</v>
      </c>
      <c r="U139" s="326">
        <f t="shared" si="35"/>
        <v>1418840.2253258226</v>
      </c>
      <c r="V139" s="271">
        <f t="shared" si="36"/>
        <v>354.1787881492318</v>
      </c>
      <c r="W139" s="283">
        <f t="shared" si="37"/>
        <v>95</v>
      </c>
      <c r="X139" s="284"/>
      <c r="Y139" s="307">
        <f t="shared" si="52"/>
        <v>29870.320533175254</v>
      </c>
      <c r="Z139" s="333">
        <f t="shared" si="38"/>
        <v>1448710.5458589979</v>
      </c>
      <c r="AA139" s="301">
        <f t="shared" si="39"/>
        <v>361.63518368921564</v>
      </c>
      <c r="AB139" s="343">
        <f t="shared" si="53"/>
        <v>97.00000000000001</v>
      </c>
    </row>
    <row r="140" spans="1:28" ht="15">
      <c r="A140" s="4" t="s">
        <v>121</v>
      </c>
      <c r="B140" s="132">
        <v>106</v>
      </c>
      <c r="C140" s="128" t="s">
        <v>164</v>
      </c>
      <c r="D140" s="59">
        <f>Vertetie_ienemumi!I122</f>
        <v>9767030.656036653</v>
      </c>
      <c r="E140" s="140">
        <f>Iedzivotaju_skaits_struktura!C111</f>
        <v>33397</v>
      </c>
      <c r="F140" s="140">
        <f>Iedzivotaju_skaits_struktura!D111</f>
        <v>1830</v>
      </c>
      <c r="G140" s="140">
        <f>Iedzivotaju_skaits_struktura!E111</f>
        <v>4007</v>
      </c>
      <c r="H140" s="140">
        <f>Iedzivotaju_skaits_struktura!F111</f>
        <v>6607</v>
      </c>
      <c r="I140" s="59">
        <f t="shared" si="40"/>
        <v>292.4523357198746</v>
      </c>
      <c r="J140" s="73">
        <f aca="true" t="shared" si="54" ref="J140:J153">($I$18*(E140/$E$154))+($I$19*(F140/$F$154))+($I$20*(G140/$G$154))+($I$21*(H140/$H$154))</f>
        <v>0.031158719539329464</v>
      </c>
      <c r="K140" s="59">
        <f aca="true" t="shared" si="55" ref="K140:K153">$E$12*J140</f>
        <v>12865929.500268929</v>
      </c>
      <c r="L140" s="59">
        <f t="shared" si="43"/>
        <v>75.91391399923727</v>
      </c>
      <c r="M140" s="59">
        <f t="shared" si="44"/>
        <v>-4385491.794259168</v>
      </c>
      <c r="N140" s="59">
        <f t="shared" si="45"/>
        <v>-3098898.844232276</v>
      </c>
      <c r="O140" s="59">
        <f t="shared" si="46"/>
        <v>0</v>
      </c>
      <c r="P140" s="59">
        <v>0</v>
      </c>
      <c r="Q140" s="59">
        <f t="shared" si="48"/>
        <v>9767030.656036653</v>
      </c>
      <c r="R140" s="59">
        <f t="shared" si="49"/>
        <v>12222633.025255483</v>
      </c>
      <c r="S140" s="74">
        <f t="shared" si="50"/>
        <v>-2455602.36921883</v>
      </c>
      <c r="T140" s="316">
        <f t="shared" si="51"/>
        <v>-2455602.36921883</v>
      </c>
      <c r="U140" s="326">
        <f t="shared" si="35"/>
        <v>12222633.025255483</v>
      </c>
      <c r="V140" s="271">
        <f t="shared" si="36"/>
        <v>365.9799690168423</v>
      </c>
      <c r="W140" s="283">
        <f t="shared" si="37"/>
        <v>95</v>
      </c>
      <c r="X140" s="284"/>
      <c r="Y140" s="307">
        <f t="shared" si="52"/>
        <v>257318.5900053773</v>
      </c>
      <c r="Z140" s="333">
        <f t="shared" si="38"/>
        <v>12479951.61526086</v>
      </c>
      <c r="AA140" s="301">
        <f t="shared" si="39"/>
        <v>373.68481046982845</v>
      </c>
      <c r="AB140" s="343">
        <f t="shared" si="53"/>
        <v>97</v>
      </c>
    </row>
    <row r="141" spans="1:28" ht="15">
      <c r="A141" s="4"/>
      <c r="B141" s="132">
        <v>107</v>
      </c>
      <c r="C141" s="128" t="s">
        <v>70</v>
      </c>
      <c r="D141" s="59">
        <f>Vertetie_ienemumi!I123</f>
        <v>1212112.3964095493</v>
      </c>
      <c r="E141" s="140">
        <f>Iedzivotaju_skaits_struktura!C112</f>
        <v>3924</v>
      </c>
      <c r="F141" s="140">
        <f>Iedzivotaju_skaits_struktura!D112</f>
        <v>189</v>
      </c>
      <c r="G141" s="140">
        <f>Iedzivotaju_skaits_struktura!E112</f>
        <v>431</v>
      </c>
      <c r="H141" s="140">
        <f>Iedzivotaju_skaits_struktura!F112</f>
        <v>779</v>
      </c>
      <c r="I141" s="59">
        <f t="shared" si="40"/>
        <v>308.8971448546252</v>
      </c>
      <c r="J141" s="73">
        <f t="shared" si="54"/>
        <v>0.0035204173263709555</v>
      </c>
      <c r="K141" s="59">
        <f t="shared" si="55"/>
        <v>1453636.1507231775</v>
      </c>
      <c r="L141" s="59">
        <f t="shared" si="43"/>
        <v>83.38485499322019</v>
      </c>
      <c r="M141" s="59">
        <f t="shared" si="44"/>
        <v>-386887.3693859461</v>
      </c>
      <c r="N141" s="59">
        <f t="shared" si="45"/>
        <v>-241523.7543136282</v>
      </c>
      <c r="O141" s="59">
        <f t="shared" si="46"/>
        <v>0</v>
      </c>
      <c r="P141" s="59">
        <v>0</v>
      </c>
      <c r="Q141" s="59">
        <f t="shared" si="48"/>
        <v>1212112.3964095493</v>
      </c>
      <c r="R141" s="59">
        <f t="shared" si="49"/>
        <v>1380954.3431870185</v>
      </c>
      <c r="S141" s="74">
        <f t="shared" si="50"/>
        <v>-168841.94677746925</v>
      </c>
      <c r="T141" s="316">
        <f t="shared" si="51"/>
        <v>-168841.94677746925</v>
      </c>
      <c r="U141" s="326">
        <f t="shared" si="35"/>
        <v>1380954.3431870185</v>
      </c>
      <c r="V141" s="271">
        <f t="shared" si="36"/>
        <v>351.9251639110649</v>
      </c>
      <c r="W141" s="283">
        <f t="shared" si="37"/>
        <v>95</v>
      </c>
      <c r="X141" s="284"/>
      <c r="Y141" s="307">
        <f t="shared" si="52"/>
        <v>29072.72301446367</v>
      </c>
      <c r="Z141" s="333">
        <f t="shared" si="38"/>
        <v>1410027.0662014822</v>
      </c>
      <c r="AA141" s="301">
        <f t="shared" si="39"/>
        <v>359.33411473024523</v>
      </c>
      <c r="AB141" s="343">
        <f t="shared" si="53"/>
        <v>97.00000000000001</v>
      </c>
    </row>
    <row r="142" spans="1:28" ht="15">
      <c r="A142" s="4"/>
      <c r="B142" s="132">
        <v>108</v>
      </c>
      <c r="C142" s="128" t="s">
        <v>165</v>
      </c>
      <c r="D142" s="59">
        <f>Vertetie_ienemumi!I124</f>
        <v>10120484.062839951</v>
      </c>
      <c r="E142" s="140">
        <f>Iedzivotaju_skaits_struktura!C113</f>
        <v>32455</v>
      </c>
      <c r="F142" s="140">
        <f>Iedzivotaju_skaits_struktura!D113</f>
        <v>2021</v>
      </c>
      <c r="G142" s="140">
        <f>Iedzivotaju_skaits_struktura!E113</f>
        <v>4100</v>
      </c>
      <c r="H142" s="140">
        <f>Iedzivotaju_skaits_struktura!F113</f>
        <v>6410</v>
      </c>
      <c r="I142" s="59">
        <f t="shared" si="40"/>
        <v>311.8312760080096</v>
      </c>
      <c r="J142" s="73">
        <f t="shared" si="54"/>
        <v>0.03125760928577879</v>
      </c>
      <c r="K142" s="59">
        <f t="shared" si="55"/>
        <v>12906762.645049172</v>
      </c>
      <c r="L142" s="59">
        <f t="shared" si="43"/>
        <v>78.41225829563085</v>
      </c>
      <c r="M142" s="59">
        <f t="shared" si="44"/>
        <v>-4076954.846714137</v>
      </c>
      <c r="N142" s="59">
        <f t="shared" si="45"/>
        <v>-2786278.58220922</v>
      </c>
      <c r="O142" s="59">
        <f t="shared" si="46"/>
        <v>0</v>
      </c>
      <c r="P142" s="59">
        <v>0</v>
      </c>
      <c r="Q142" s="59">
        <f t="shared" si="48"/>
        <v>10120484.062839951</v>
      </c>
      <c r="R142" s="59">
        <f t="shared" si="49"/>
        <v>12261424.512796711</v>
      </c>
      <c r="S142" s="74">
        <f t="shared" si="50"/>
        <v>-2140940.44995676</v>
      </c>
      <c r="T142" s="316">
        <f t="shared" si="51"/>
        <v>-2140940.44995676</v>
      </c>
      <c r="U142" s="326">
        <f t="shared" si="35"/>
        <v>12261424.512796711</v>
      </c>
      <c r="V142" s="271">
        <f t="shared" si="36"/>
        <v>377.7977049082333</v>
      </c>
      <c r="W142" s="283">
        <f t="shared" si="37"/>
        <v>94.99999999999999</v>
      </c>
      <c r="X142" s="284"/>
      <c r="Y142" s="307">
        <f t="shared" si="52"/>
        <v>258135.25290098414</v>
      </c>
      <c r="Z142" s="333">
        <f t="shared" si="38"/>
        <v>12519559.765697695</v>
      </c>
      <c r="AA142" s="301">
        <f t="shared" si="39"/>
        <v>385.7513408010382</v>
      </c>
      <c r="AB142" s="343">
        <f t="shared" si="53"/>
        <v>96.99999999999999</v>
      </c>
    </row>
    <row r="143" spans="1:28" ht="15">
      <c r="A143" s="4"/>
      <c r="B143" s="132">
        <v>109</v>
      </c>
      <c r="C143" s="128" t="s">
        <v>166</v>
      </c>
      <c r="D143" s="59">
        <f>Vertetie_ienemumi!I125</f>
        <v>672675.4770212899</v>
      </c>
      <c r="E143" s="140">
        <f>Iedzivotaju_skaits_struktura!C114</f>
        <v>2850</v>
      </c>
      <c r="F143" s="140">
        <f>Iedzivotaju_skaits_struktura!D114</f>
        <v>153</v>
      </c>
      <c r="G143" s="140">
        <f>Iedzivotaju_skaits_struktura!E114</f>
        <v>342</v>
      </c>
      <c r="H143" s="140">
        <f>Iedzivotaju_skaits_struktura!F114</f>
        <v>697</v>
      </c>
      <c r="I143" s="59">
        <f t="shared" si="40"/>
        <v>236.02648316536488</v>
      </c>
      <c r="J143" s="73">
        <f t="shared" si="54"/>
        <v>0.0027304464871258636</v>
      </c>
      <c r="K143" s="59">
        <f t="shared" si="55"/>
        <v>1127444.6616227769</v>
      </c>
      <c r="L143" s="59">
        <f t="shared" si="43"/>
        <v>59.66372451957693</v>
      </c>
      <c r="M143" s="59">
        <f t="shared" si="44"/>
        <v>-567513.6507637646</v>
      </c>
      <c r="N143" s="59">
        <f t="shared" si="45"/>
        <v>-454769.184601487</v>
      </c>
      <c r="O143" s="59">
        <f t="shared" si="46"/>
        <v>0</v>
      </c>
      <c r="P143" s="59">
        <v>0</v>
      </c>
      <c r="Q143" s="59">
        <f t="shared" si="48"/>
        <v>672675.4770212899</v>
      </c>
      <c r="R143" s="59">
        <f t="shared" si="49"/>
        <v>1071072.4285416382</v>
      </c>
      <c r="S143" s="74">
        <f t="shared" si="50"/>
        <v>-398396.9515203483</v>
      </c>
      <c r="T143" s="316">
        <f t="shared" si="51"/>
        <v>-398396.9515203483</v>
      </c>
      <c r="U143" s="326">
        <f t="shared" si="35"/>
        <v>1071072.4285416382</v>
      </c>
      <c r="V143" s="271">
        <f t="shared" si="36"/>
        <v>375.81488720759234</v>
      </c>
      <c r="W143" s="283">
        <f t="shared" si="37"/>
        <v>95.00000000000001</v>
      </c>
      <c r="X143" s="284"/>
      <c r="Y143" s="307">
        <f t="shared" si="52"/>
        <v>22548.893232455244</v>
      </c>
      <c r="Z143" s="333">
        <f t="shared" si="38"/>
        <v>1093621.3217740934</v>
      </c>
      <c r="AA143" s="301">
        <f t="shared" si="39"/>
        <v>383.72677956985734</v>
      </c>
      <c r="AB143" s="343">
        <f t="shared" si="53"/>
        <v>96.99999999999999</v>
      </c>
    </row>
    <row r="144" spans="1:28" ht="15">
      <c r="A144" s="4"/>
      <c r="B144" s="132">
        <v>110</v>
      </c>
      <c r="C144" s="128" t="s">
        <v>167</v>
      </c>
      <c r="D144" s="59">
        <f>Vertetie_ienemumi!I126</f>
        <v>2589532.539448288</v>
      </c>
      <c r="E144" s="140">
        <f>Iedzivotaju_skaits_struktura!C115</f>
        <v>10109</v>
      </c>
      <c r="F144" s="140">
        <f>Iedzivotaju_skaits_struktura!D115</f>
        <v>471</v>
      </c>
      <c r="G144" s="140">
        <f>Iedzivotaju_skaits_struktura!E115</f>
        <v>1014</v>
      </c>
      <c r="H144" s="140">
        <f>Iedzivotaju_skaits_struktura!F115</f>
        <v>2405</v>
      </c>
      <c r="I144" s="59">
        <f t="shared" si="40"/>
        <v>256.1610979768808</v>
      </c>
      <c r="J144" s="73">
        <f t="shared" si="54"/>
        <v>0.009068328288669244</v>
      </c>
      <c r="K144" s="59">
        <f t="shared" si="55"/>
        <v>3744456.58140879</v>
      </c>
      <c r="L144" s="59">
        <f t="shared" si="43"/>
        <v>69.15643119766177</v>
      </c>
      <c r="M144" s="59">
        <f t="shared" si="44"/>
        <v>-1529369.7001013812</v>
      </c>
      <c r="N144" s="59">
        <f t="shared" si="45"/>
        <v>-1154924.041960502</v>
      </c>
      <c r="O144" s="59">
        <f t="shared" si="46"/>
        <v>0</v>
      </c>
      <c r="P144" s="59">
        <v>0</v>
      </c>
      <c r="Q144" s="59">
        <f t="shared" si="48"/>
        <v>2589532.539448288</v>
      </c>
      <c r="R144" s="59">
        <f t="shared" si="49"/>
        <v>3557233.7523383503</v>
      </c>
      <c r="S144" s="74">
        <f t="shared" si="50"/>
        <v>-967701.2128900625</v>
      </c>
      <c r="T144" s="316">
        <f t="shared" si="51"/>
        <v>-967701.2128900625</v>
      </c>
      <c r="U144" s="326">
        <f t="shared" si="35"/>
        <v>3557233.7523383503</v>
      </c>
      <c r="V144" s="271">
        <f t="shared" si="36"/>
        <v>351.8877982330943</v>
      </c>
      <c r="W144" s="283">
        <f t="shared" si="37"/>
        <v>95</v>
      </c>
      <c r="X144" s="284"/>
      <c r="Y144" s="307">
        <f t="shared" si="52"/>
        <v>74889.13162817573</v>
      </c>
      <c r="Z144" s="333">
        <f t="shared" si="38"/>
        <v>3632122.883966526</v>
      </c>
      <c r="AA144" s="301">
        <f t="shared" si="39"/>
        <v>359.2959624064226</v>
      </c>
      <c r="AB144" s="343">
        <f t="shared" si="53"/>
        <v>97</v>
      </c>
    </row>
    <row r="145" spans="1:28" ht="15">
      <c r="A145" s="4"/>
      <c r="B145" s="132">
        <v>111</v>
      </c>
      <c r="C145" s="128" t="s">
        <v>104</v>
      </c>
      <c r="D145" s="59">
        <f>Vertetie_ienemumi!I127</f>
        <v>711869.1782403296</v>
      </c>
      <c r="E145" s="140">
        <f>Iedzivotaju_skaits_struktura!C116</f>
        <v>3783</v>
      </c>
      <c r="F145" s="140">
        <f>Iedzivotaju_skaits_struktura!D116</f>
        <v>173</v>
      </c>
      <c r="G145" s="140">
        <f>Iedzivotaju_skaits_struktura!E116</f>
        <v>426</v>
      </c>
      <c r="H145" s="140">
        <f>Iedzivotaju_skaits_struktura!F116</f>
        <v>948</v>
      </c>
      <c r="I145" s="59">
        <f t="shared" si="40"/>
        <v>188.17583352903242</v>
      </c>
      <c r="J145" s="73">
        <f t="shared" si="54"/>
        <v>0.0035107585662667007</v>
      </c>
      <c r="K145" s="59">
        <f t="shared" si="55"/>
        <v>1449647.8954803876</v>
      </c>
      <c r="L145" s="59">
        <f t="shared" si="43"/>
        <v>49.10635061519051</v>
      </c>
      <c r="M145" s="59">
        <f t="shared" si="44"/>
        <v>-882743.5067880967</v>
      </c>
      <c r="N145" s="59">
        <f t="shared" si="45"/>
        <v>-737778.717240058</v>
      </c>
      <c r="O145" s="59">
        <f t="shared" si="46"/>
        <v>0</v>
      </c>
      <c r="P145" s="59">
        <v>0</v>
      </c>
      <c r="Q145" s="59">
        <f t="shared" si="48"/>
        <v>711869.1782403296</v>
      </c>
      <c r="R145" s="59">
        <f t="shared" si="49"/>
        <v>1377165.5007063681</v>
      </c>
      <c r="S145" s="74">
        <f t="shared" si="50"/>
        <v>-665296.3224660385</v>
      </c>
      <c r="T145" s="316">
        <f t="shared" si="51"/>
        <v>-665296.3224660385</v>
      </c>
      <c r="U145" s="326">
        <f t="shared" si="35"/>
        <v>1377165.5007063681</v>
      </c>
      <c r="V145" s="271">
        <f t="shared" si="36"/>
        <v>364.04057644894743</v>
      </c>
      <c r="W145" s="283">
        <f t="shared" si="37"/>
        <v>95</v>
      </c>
      <c r="X145" s="284"/>
      <c r="Y145" s="307">
        <f t="shared" si="52"/>
        <v>28992.957909607794</v>
      </c>
      <c r="Z145" s="333">
        <f t="shared" si="38"/>
        <v>1406158.458615976</v>
      </c>
      <c r="AA145" s="301">
        <f t="shared" si="39"/>
        <v>371.70458858471477</v>
      </c>
      <c r="AB145" s="343">
        <f t="shared" si="53"/>
        <v>97</v>
      </c>
    </row>
    <row r="146" spans="1:28" ht="15">
      <c r="A146" s="4" t="s">
        <v>125</v>
      </c>
      <c r="B146" s="132">
        <v>112</v>
      </c>
      <c r="C146" s="128" t="s">
        <v>168</v>
      </c>
      <c r="D146" s="59">
        <f>Vertetie_ienemumi!I128</f>
        <v>399301.4711416565</v>
      </c>
      <c r="E146" s="140">
        <f>Iedzivotaju_skaits_struktura!C117</f>
        <v>2268</v>
      </c>
      <c r="F146" s="140">
        <f>Iedzivotaju_skaits_struktura!D117</f>
        <v>87</v>
      </c>
      <c r="G146" s="140">
        <f>Iedzivotaju_skaits_struktura!E117</f>
        <v>249</v>
      </c>
      <c r="H146" s="140">
        <f>Iedzivotaju_skaits_struktura!F117</f>
        <v>551</v>
      </c>
      <c r="I146" s="59">
        <f t="shared" si="40"/>
        <v>176.05884970972508</v>
      </c>
      <c r="J146" s="73">
        <f t="shared" si="54"/>
        <v>0.002042883227142904</v>
      </c>
      <c r="K146" s="59">
        <f t="shared" si="55"/>
        <v>843538.8862667012</v>
      </c>
      <c r="L146" s="59">
        <f t="shared" si="43"/>
        <v>47.33646280479945</v>
      </c>
      <c r="M146" s="59">
        <f t="shared" si="44"/>
        <v>-528591.3037517148</v>
      </c>
      <c r="N146" s="59">
        <f t="shared" si="45"/>
        <v>-444237.41512504464</v>
      </c>
      <c r="O146" s="59">
        <f t="shared" si="46"/>
        <v>0</v>
      </c>
      <c r="P146" s="59">
        <v>0</v>
      </c>
      <c r="Q146" s="59">
        <f t="shared" si="48"/>
        <v>399301.4711416565</v>
      </c>
      <c r="R146" s="59">
        <f t="shared" si="49"/>
        <v>801361.9419533662</v>
      </c>
      <c r="S146" s="74">
        <f t="shared" si="50"/>
        <v>-402060.47081170965</v>
      </c>
      <c r="T146" s="316">
        <f t="shared" si="51"/>
        <v>-402060.47081170965</v>
      </c>
      <c r="U146" s="326">
        <f t="shared" si="35"/>
        <v>801361.9419533662</v>
      </c>
      <c r="V146" s="271">
        <f t="shared" si="36"/>
        <v>353.3341895737946</v>
      </c>
      <c r="W146" s="283">
        <f t="shared" si="37"/>
        <v>95</v>
      </c>
      <c r="X146" s="284"/>
      <c r="Y146" s="307">
        <f t="shared" si="52"/>
        <v>16870.77772533393</v>
      </c>
      <c r="Z146" s="333">
        <f t="shared" si="38"/>
        <v>818232.7196787001</v>
      </c>
      <c r="AA146" s="301">
        <f t="shared" si="39"/>
        <v>360.77280409113763</v>
      </c>
      <c r="AB146" s="343">
        <f t="shared" si="53"/>
        <v>97</v>
      </c>
    </row>
    <row r="147" spans="1:28" s="57" customFormat="1" ht="15">
      <c r="A147" s="83" t="s">
        <v>126</v>
      </c>
      <c r="B147" s="132">
        <v>113</v>
      </c>
      <c r="C147" s="128" t="s">
        <v>59</v>
      </c>
      <c r="D147" s="59">
        <f>Vertetie_ienemumi!I129</f>
        <v>1108635.0014018873</v>
      </c>
      <c r="E147" s="140">
        <f>Iedzivotaju_skaits_struktura!C118</f>
        <v>4547</v>
      </c>
      <c r="F147" s="140">
        <f>Iedzivotaju_skaits_struktura!D118</f>
        <v>203</v>
      </c>
      <c r="G147" s="140">
        <f>Iedzivotaju_skaits_struktura!E118</f>
        <v>502</v>
      </c>
      <c r="H147" s="140">
        <f>Iedzivotaju_skaits_struktura!F118</f>
        <v>938</v>
      </c>
      <c r="I147" s="59">
        <f t="shared" si="40"/>
        <v>243.81680259553272</v>
      </c>
      <c r="J147" s="73">
        <f t="shared" si="54"/>
        <v>0.004068734419341637</v>
      </c>
      <c r="K147" s="59">
        <f t="shared" si="55"/>
        <v>1680044.9751631117</v>
      </c>
      <c r="L147" s="59">
        <f t="shared" si="43"/>
        <v>65.98841208368559</v>
      </c>
      <c r="M147" s="59">
        <f t="shared" si="44"/>
        <v>-739414.4712775357</v>
      </c>
      <c r="N147" s="59">
        <f t="shared" si="45"/>
        <v>-571409.9737612244</v>
      </c>
      <c r="O147" s="59">
        <f t="shared" si="46"/>
        <v>0</v>
      </c>
      <c r="P147" s="59">
        <v>0</v>
      </c>
      <c r="Q147" s="59">
        <f t="shared" si="48"/>
        <v>1108635.0014018873</v>
      </c>
      <c r="R147" s="59">
        <f t="shared" si="49"/>
        <v>1596042.726404956</v>
      </c>
      <c r="S147" s="74">
        <f t="shared" si="50"/>
        <v>-487407.7250030688</v>
      </c>
      <c r="T147" s="316">
        <f t="shared" si="51"/>
        <v>-487407.7250030688</v>
      </c>
      <c r="U147" s="326">
        <f t="shared" si="35"/>
        <v>1596042.726404956</v>
      </c>
      <c r="V147" s="271">
        <f t="shared" si="36"/>
        <v>351.0100563899178</v>
      </c>
      <c r="W147" s="283">
        <f t="shared" si="37"/>
        <v>95</v>
      </c>
      <c r="X147" s="285"/>
      <c r="Y147" s="307">
        <f t="shared" si="52"/>
        <v>33600.89950326225</v>
      </c>
      <c r="Z147" s="333">
        <f t="shared" si="38"/>
        <v>1629643.6259082183</v>
      </c>
      <c r="AA147" s="301">
        <f t="shared" si="39"/>
        <v>358.39974178760025</v>
      </c>
      <c r="AB147" s="343">
        <f t="shared" si="53"/>
        <v>97</v>
      </c>
    </row>
    <row r="148" spans="1:28" ht="15">
      <c r="A148" s="84"/>
      <c r="B148" s="132">
        <v>114</v>
      </c>
      <c r="C148" s="128" t="s">
        <v>54</v>
      </c>
      <c r="D148" s="59">
        <f>Vertetie_ienemumi!I130</f>
        <v>2795729.7278275345</v>
      </c>
      <c r="E148" s="140">
        <f>Iedzivotaju_skaits_struktura!C119</f>
        <v>9414</v>
      </c>
      <c r="F148" s="140">
        <f>Iedzivotaju_skaits_struktura!D119</f>
        <v>491</v>
      </c>
      <c r="G148" s="140">
        <f>Iedzivotaju_skaits_struktura!E119</f>
        <v>1102</v>
      </c>
      <c r="H148" s="140">
        <f>Iedzivotaju_skaits_struktura!F119</f>
        <v>1890</v>
      </c>
      <c r="I148" s="59">
        <f t="shared" si="40"/>
        <v>296.9757518406134</v>
      </c>
      <c r="J148" s="73">
        <f t="shared" si="54"/>
        <v>0.008685347590795691</v>
      </c>
      <c r="K148" s="59">
        <f t="shared" si="55"/>
        <v>3586317.77687334</v>
      </c>
      <c r="L148" s="59">
        <f t="shared" si="43"/>
        <v>77.95543791060635</v>
      </c>
      <c r="M148" s="59">
        <f t="shared" si="44"/>
        <v>-1149219.8267331393</v>
      </c>
      <c r="N148" s="59">
        <f t="shared" si="45"/>
        <v>-790588.0490458054</v>
      </c>
      <c r="O148" s="59">
        <f t="shared" si="46"/>
        <v>0</v>
      </c>
      <c r="P148" s="59">
        <v>0</v>
      </c>
      <c r="Q148" s="59">
        <f t="shared" si="48"/>
        <v>2795729.7278275345</v>
      </c>
      <c r="R148" s="59">
        <f t="shared" si="49"/>
        <v>3407001.888029673</v>
      </c>
      <c r="S148" s="74">
        <f t="shared" si="50"/>
        <v>-611272.1602021386</v>
      </c>
      <c r="T148" s="316">
        <f t="shared" si="51"/>
        <v>-611272.1602021386</v>
      </c>
      <c r="U148" s="326">
        <f t="shared" si="35"/>
        <v>3407001.888029673</v>
      </c>
      <c r="V148" s="271">
        <f t="shared" si="36"/>
        <v>361.9079974537575</v>
      </c>
      <c r="W148" s="283">
        <f t="shared" si="37"/>
        <v>95</v>
      </c>
      <c r="X148" s="284"/>
      <c r="Y148" s="307">
        <f t="shared" si="52"/>
        <v>71726.35553746624</v>
      </c>
      <c r="Z148" s="333">
        <f t="shared" si="38"/>
        <v>3478728.2435671394</v>
      </c>
      <c r="AA148" s="301">
        <f t="shared" si="39"/>
        <v>369.52711318962605</v>
      </c>
      <c r="AB148" s="343">
        <f t="shared" si="53"/>
        <v>96.99999999999999</v>
      </c>
    </row>
    <row r="149" spans="1:28" s="57" customFormat="1" ht="15">
      <c r="A149" s="83" t="s">
        <v>33</v>
      </c>
      <c r="B149" s="132">
        <v>115</v>
      </c>
      <c r="C149" s="128" t="s">
        <v>129</v>
      </c>
      <c r="D149" s="59">
        <f>Vertetie_ienemumi!I131</f>
        <v>4367438.319774882</v>
      </c>
      <c r="E149" s="140">
        <f>Iedzivotaju_skaits_struktura!C120</f>
        <v>13171</v>
      </c>
      <c r="F149" s="140">
        <f>Iedzivotaju_skaits_struktura!D120</f>
        <v>724</v>
      </c>
      <c r="G149" s="140">
        <f>Iedzivotaju_skaits_struktura!E120</f>
        <v>1619</v>
      </c>
      <c r="H149" s="140">
        <f>Iedzivotaju_skaits_struktura!F120</f>
        <v>2542</v>
      </c>
      <c r="I149" s="59">
        <f t="shared" si="40"/>
        <v>331.59504363942614</v>
      </c>
      <c r="J149" s="73">
        <f t="shared" si="54"/>
        <v>0.012336153243207557</v>
      </c>
      <c r="K149" s="59">
        <f t="shared" si="55"/>
        <v>5093793.335483063</v>
      </c>
      <c r="L149" s="59">
        <f t="shared" si="43"/>
        <v>85.74039094502646</v>
      </c>
      <c r="M149" s="59">
        <f t="shared" si="44"/>
        <v>-1235734.3492564876</v>
      </c>
      <c r="N149" s="59">
        <f t="shared" si="45"/>
        <v>-726355.0157081811</v>
      </c>
      <c r="O149" s="59">
        <f t="shared" si="46"/>
        <v>0</v>
      </c>
      <c r="P149" s="59">
        <v>0</v>
      </c>
      <c r="Q149" s="59">
        <f t="shared" si="48"/>
        <v>4367438.319774882</v>
      </c>
      <c r="R149" s="59">
        <f t="shared" si="49"/>
        <v>4839103.668708909</v>
      </c>
      <c r="S149" s="74">
        <f t="shared" si="50"/>
        <v>-471665.34893402737</v>
      </c>
      <c r="T149" s="316">
        <f t="shared" si="51"/>
        <v>-471665.34893402737</v>
      </c>
      <c r="U149" s="326">
        <f t="shared" si="35"/>
        <v>4839103.668708909</v>
      </c>
      <c r="V149" s="271">
        <f t="shared" si="36"/>
        <v>367.405942503144</v>
      </c>
      <c r="W149" s="283">
        <f t="shared" si="37"/>
        <v>94.99999999999999</v>
      </c>
      <c r="X149" s="285"/>
      <c r="Y149" s="307">
        <f t="shared" si="52"/>
        <v>101875.86670966167</v>
      </c>
      <c r="Z149" s="333">
        <f t="shared" si="38"/>
        <v>4940979.535418571</v>
      </c>
      <c r="AA149" s="301">
        <f t="shared" si="39"/>
        <v>375.1408044505786</v>
      </c>
      <c r="AB149" s="343">
        <f t="shared" si="53"/>
        <v>97</v>
      </c>
    </row>
    <row r="150" spans="2:28" ht="15">
      <c r="B150" s="132">
        <v>116</v>
      </c>
      <c r="C150" s="128" t="s">
        <v>80</v>
      </c>
      <c r="D150" s="59">
        <f>Vertetie_ienemumi!I132</f>
        <v>1054630.6377666716</v>
      </c>
      <c r="E150" s="140">
        <f>Iedzivotaju_skaits_struktura!C121</f>
        <v>4375</v>
      </c>
      <c r="F150" s="140">
        <f>Iedzivotaju_skaits_struktura!D121</f>
        <v>208</v>
      </c>
      <c r="G150" s="140">
        <f>Iedzivotaju_skaits_struktura!E121</f>
        <v>510</v>
      </c>
      <c r="H150" s="140">
        <f>Iedzivotaju_skaits_struktura!F121</f>
        <v>991</v>
      </c>
      <c r="I150" s="59">
        <f t="shared" si="40"/>
        <v>241.05843148952493</v>
      </c>
      <c r="J150" s="73">
        <f t="shared" si="54"/>
        <v>0.00405206961479492</v>
      </c>
      <c r="K150" s="59">
        <f t="shared" si="55"/>
        <v>1673163.8130485008</v>
      </c>
      <c r="L150" s="59">
        <f t="shared" si="43"/>
        <v>63.03212091619032</v>
      </c>
      <c r="M150" s="59">
        <f t="shared" si="44"/>
        <v>-785849.5565866793</v>
      </c>
      <c r="N150" s="59">
        <f t="shared" si="45"/>
        <v>-618533.1752818292</v>
      </c>
      <c r="O150" s="59">
        <f t="shared" si="46"/>
        <v>0</v>
      </c>
      <c r="P150" s="59">
        <v>0</v>
      </c>
      <c r="Q150" s="59">
        <f t="shared" si="48"/>
        <v>1054630.6377666716</v>
      </c>
      <c r="R150" s="59">
        <f t="shared" si="49"/>
        <v>1589505.6223960756</v>
      </c>
      <c r="S150" s="74">
        <f t="shared" si="50"/>
        <v>-534874.984629404</v>
      </c>
      <c r="T150" s="316">
        <f t="shared" si="51"/>
        <v>-534874.984629404</v>
      </c>
      <c r="U150" s="326">
        <f t="shared" si="35"/>
        <v>1589505.6223960756</v>
      </c>
      <c r="V150" s="271">
        <f t="shared" si="36"/>
        <v>363.31557083338873</v>
      </c>
      <c r="W150" s="283">
        <f t="shared" si="37"/>
        <v>95</v>
      </c>
      <c r="X150" s="284"/>
      <c r="Y150" s="307">
        <f t="shared" si="52"/>
        <v>33463.27626097016</v>
      </c>
      <c r="Z150" s="333">
        <f t="shared" si="38"/>
        <v>1622968.8986570458</v>
      </c>
      <c r="AA150" s="301">
        <f t="shared" si="39"/>
        <v>370.96431969303904</v>
      </c>
      <c r="AB150" s="343">
        <f t="shared" si="53"/>
        <v>97</v>
      </c>
    </row>
    <row r="151" spans="2:28" ht="15">
      <c r="B151" s="132">
        <v>117</v>
      </c>
      <c r="C151" s="128" t="s">
        <v>49</v>
      </c>
      <c r="D151" s="59">
        <f>Vertetie_ienemumi!I133</f>
        <v>1100864.6211939235</v>
      </c>
      <c r="E151" s="140">
        <f>Iedzivotaju_skaits_struktura!C122</f>
        <v>6049</v>
      </c>
      <c r="F151" s="140">
        <f>Iedzivotaju_skaits_struktura!D122</f>
        <v>225</v>
      </c>
      <c r="G151" s="140">
        <f>Iedzivotaju_skaits_struktura!E122</f>
        <v>715</v>
      </c>
      <c r="H151" s="140">
        <f>Iedzivotaju_skaits_struktura!F122</f>
        <v>1396</v>
      </c>
      <c r="I151" s="59">
        <f t="shared" si="40"/>
        <v>181.99117559826806</v>
      </c>
      <c r="J151" s="73">
        <f t="shared" si="54"/>
        <v>0.005494340365929188</v>
      </c>
      <c r="K151" s="59">
        <f t="shared" si="55"/>
        <v>2268700.2817718475</v>
      </c>
      <c r="L151" s="59">
        <f t="shared" si="43"/>
        <v>48.52402188332043</v>
      </c>
      <c r="M151" s="59">
        <f t="shared" si="44"/>
        <v>-1394705.6887551085</v>
      </c>
      <c r="N151" s="59">
        <f t="shared" si="45"/>
        <v>-1167835.660577924</v>
      </c>
      <c r="O151" s="59">
        <f t="shared" si="46"/>
        <v>0</v>
      </c>
      <c r="P151" s="59">
        <v>0</v>
      </c>
      <c r="Q151" s="59">
        <f t="shared" si="48"/>
        <v>1100864.6211939235</v>
      </c>
      <c r="R151" s="59">
        <f t="shared" si="49"/>
        <v>2155265.267683255</v>
      </c>
      <c r="S151" s="74">
        <f t="shared" si="50"/>
        <v>-1054400.6464893315</v>
      </c>
      <c r="T151" s="316">
        <f t="shared" si="51"/>
        <v>-1054400.6464893315</v>
      </c>
      <c r="U151" s="326">
        <f t="shared" si="35"/>
        <v>2155265.267683255</v>
      </c>
      <c r="V151" s="271">
        <f t="shared" si="36"/>
        <v>356.3010857469425</v>
      </c>
      <c r="W151" s="283">
        <f t="shared" si="37"/>
        <v>95</v>
      </c>
      <c r="X151" s="284"/>
      <c r="Y151" s="307">
        <f t="shared" si="52"/>
        <v>45374.00563543709</v>
      </c>
      <c r="Z151" s="333">
        <f t="shared" si="38"/>
        <v>2200639.273318692</v>
      </c>
      <c r="AA151" s="301">
        <f t="shared" si="39"/>
        <v>363.8021612363518</v>
      </c>
      <c r="AB151" s="343">
        <f t="shared" si="53"/>
        <v>97</v>
      </c>
    </row>
    <row r="152" spans="2:28" ht="15">
      <c r="B152" s="132">
        <v>118</v>
      </c>
      <c r="C152" s="128" t="s">
        <v>169</v>
      </c>
      <c r="D152" s="59">
        <f>Vertetie_ienemumi!I134</f>
        <v>1210696.7828059972</v>
      </c>
      <c r="E152" s="140">
        <f>Iedzivotaju_skaits_struktura!C123</f>
        <v>6807</v>
      </c>
      <c r="F152" s="140">
        <f>Iedzivotaju_skaits_struktura!D123</f>
        <v>295</v>
      </c>
      <c r="G152" s="140">
        <f>Iedzivotaju_skaits_struktura!E123</f>
        <v>763</v>
      </c>
      <c r="H152" s="140">
        <f>Iedzivotaju_skaits_struktura!F123</f>
        <v>1528</v>
      </c>
      <c r="I152" s="59">
        <f t="shared" si="40"/>
        <v>177.86055278477997</v>
      </c>
      <c r="J152" s="73">
        <f t="shared" si="54"/>
        <v>0.006167438386223704</v>
      </c>
      <c r="K152" s="59">
        <f t="shared" si="55"/>
        <v>2546633.1302301697</v>
      </c>
      <c r="L152" s="59">
        <f t="shared" si="43"/>
        <v>47.541075643533</v>
      </c>
      <c r="M152" s="59">
        <f t="shared" si="44"/>
        <v>-1590599.6604471894</v>
      </c>
      <c r="N152" s="59">
        <f t="shared" si="45"/>
        <v>-1335936.3474241726</v>
      </c>
      <c r="O152" s="59">
        <f t="shared" si="46"/>
        <v>0</v>
      </c>
      <c r="P152" s="59">
        <v>0</v>
      </c>
      <c r="Q152" s="59">
        <f t="shared" si="48"/>
        <v>1210696.7828059972</v>
      </c>
      <c r="R152" s="59">
        <f t="shared" si="49"/>
        <v>2419301.4737186613</v>
      </c>
      <c r="S152" s="74">
        <f t="shared" si="50"/>
        <v>-1208604.6909126642</v>
      </c>
      <c r="T152" s="316">
        <f t="shared" si="51"/>
        <v>-1208604.6909126642</v>
      </c>
      <c r="U152" s="326">
        <f t="shared" si="35"/>
        <v>2419301.4737186613</v>
      </c>
      <c r="V152" s="271">
        <f t="shared" si="36"/>
        <v>355.41376138073474</v>
      </c>
      <c r="W152" s="283">
        <f t="shared" si="37"/>
        <v>95</v>
      </c>
      <c r="X152" s="284"/>
      <c r="Y152" s="307">
        <f t="shared" si="52"/>
        <v>50932.66260460345</v>
      </c>
      <c r="Z152" s="333">
        <f t="shared" si="38"/>
        <v>2470234.136323265</v>
      </c>
      <c r="AA152" s="301">
        <f t="shared" si="39"/>
        <v>362.89615635717126</v>
      </c>
      <c r="AB152" s="343">
        <f t="shared" si="53"/>
        <v>97.00000000000001</v>
      </c>
    </row>
    <row r="153" spans="2:28" ht="15">
      <c r="B153" s="133">
        <v>119</v>
      </c>
      <c r="C153" s="136" t="s">
        <v>96</v>
      </c>
      <c r="D153" s="62">
        <f>Vertetie_ienemumi!I135</f>
        <v>570184.2464002192</v>
      </c>
      <c r="E153" s="142">
        <f>Iedzivotaju_skaits_struktura!C124</f>
        <v>3517</v>
      </c>
      <c r="F153" s="142">
        <f>Iedzivotaju_skaits_struktura!D124</f>
        <v>146</v>
      </c>
      <c r="G153" s="142">
        <f>Iedzivotaju_skaits_struktura!E124</f>
        <v>422</v>
      </c>
      <c r="H153" s="142">
        <f>Iedzivotaju_skaits_struktura!F124</f>
        <v>753</v>
      </c>
      <c r="I153" s="62">
        <f t="shared" si="40"/>
        <v>162.1223333523512</v>
      </c>
      <c r="J153" s="78">
        <f t="shared" si="54"/>
        <v>0.0032077799169327207</v>
      </c>
      <c r="K153" s="62">
        <f t="shared" si="55"/>
        <v>1324543.2056840889</v>
      </c>
      <c r="L153" s="62">
        <f t="shared" si="43"/>
        <v>43.04761399653515</v>
      </c>
      <c r="M153" s="62">
        <f t="shared" si="44"/>
        <v>-886813.2798522785</v>
      </c>
      <c r="N153" s="62">
        <f t="shared" si="45"/>
        <v>-754358.9592838697</v>
      </c>
      <c r="O153" s="62">
        <f t="shared" si="46"/>
        <v>0</v>
      </c>
      <c r="P153" s="62">
        <v>0</v>
      </c>
      <c r="Q153" s="62">
        <f t="shared" si="48"/>
        <v>570184.2464002192</v>
      </c>
      <c r="R153" s="62">
        <f t="shared" si="49"/>
        <v>1258316.0453998845</v>
      </c>
      <c r="S153" s="192">
        <f t="shared" si="50"/>
        <v>-688131.7989996653</v>
      </c>
      <c r="T153" s="319">
        <f t="shared" si="51"/>
        <v>-688131.7989996653</v>
      </c>
      <c r="U153" s="329">
        <f t="shared" si="35"/>
        <v>1258316.0453998845</v>
      </c>
      <c r="V153" s="274">
        <f t="shared" si="36"/>
        <v>357.78107631500836</v>
      </c>
      <c r="W153" s="286">
        <f t="shared" si="37"/>
        <v>95</v>
      </c>
      <c r="X153" s="287"/>
      <c r="Y153" s="308">
        <f t="shared" si="52"/>
        <v>26490.864113681717</v>
      </c>
      <c r="Z153" s="334">
        <f t="shared" si="38"/>
        <v>1284806.9095135662</v>
      </c>
      <c r="AA153" s="302">
        <f t="shared" si="39"/>
        <v>365.3133095005875</v>
      </c>
      <c r="AB153" s="344">
        <f t="shared" si="53"/>
        <v>97</v>
      </c>
    </row>
    <row r="154" spans="2:26" ht="12">
      <c r="B154" s="9"/>
      <c r="C154" s="197" t="s">
        <v>35</v>
      </c>
      <c r="D154" s="139">
        <f>SUM(D44:D153)</f>
        <v>344313374.10533834</v>
      </c>
      <c r="E154" s="139">
        <f>SUM(E44:E153)</f>
        <v>1075901</v>
      </c>
      <c r="F154" s="139">
        <f>SUM(F44:F153)</f>
        <v>60472</v>
      </c>
      <c r="G154" s="139">
        <f>SUM(G44:G153)</f>
        <v>124071</v>
      </c>
      <c r="H154" s="139">
        <f>SUM(H44:H153)</f>
        <v>218107</v>
      </c>
      <c r="I154" s="139">
        <f t="shared" si="40"/>
        <v>320.023286627058</v>
      </c>
      <c r="J154" s="195">
        <f>SUM(J44:J153)</f>
        <v>0.9999999999999998</v>
      </c>
      <c r="K154" s="139">
        <f>SUM(K44:K153)</f>
        <v>412915860.808374</v>
      </c>
      <c r="L154" s="139"/>
      <c r="M154" s="198"/>
      <c r="N154" s="198"/>
      <c r="O154" s="139">
        <f>SUM(O44:O153)</f>
        <v>7386741.446471424</v>
      </c>
      <c r="P154" s="198"/>
      <c r="Q154" s="139">
        <f>SUM(Q44:Q153)</f>
        <v>336926632.6588668</v>
      </c>
      <c r="R154" s="139">
        <f>SUM(R44:R153)</f>
        <v>392270067.7679552</v>
      </c>
      <c r="S154" s="139">
        <f>SUM(S44:S153)</f>
        <v>-75359980.73849632</v>
      </c>
      <c r="T154" s="318">
        <f>SUM(T44:T153)</f>
        <v>-67973239.29202488</v>
      </c>
      <c r="U154" s="328">
        <f>SUM(U44:U153)</f>
        <v>412286613.3973632</v>
      </c>
      <c r="V154" s="139">
        <f t="shared" si="36"/>
        <v>383.2012549457275</v>
      </c>
      <c r="W154" s="22"/>
      <c r="X154" s="22">
        <f>SUM(X44:X153)</f>
        <v>0</v>
      </c>
      <c r="Y154" s="309">
        <f>SUM(Y44:Y153)</f>
        <v>6283692.680940137</v>
      </c>
      <c r="Z154" s="330">
        <f>SUM(Z44:Z153)</f>
        <v>418570306.07830316</v>
      </c>
    </row>
    <row r="155" spans="2:26" ht="12">
      <c r="B155" s="9"/>
      <c r="C155" s="76" t="s">
        <v>130</v>
      </c>
      <c r="D155" s="56">
        <f>D154+D43</f>
        <v>872468583.4000002</v>
      </c>
      <c r="E155" s="56">
        <f>E154+E43</f>
        <v>2201196</v>
      </c>
      <c r="F155" s="56">
        <f>F154+F43</f>
        <v>127768</v>
      </c>
      <c r="G155" s="56">
        <f>G154+G43</f>
        <v>236296</v>
      </c>
      <c r="H155" s="56">
        <f>H154+H43</f>
        <v>465130</v>
      </c>
      <c r="I155" s="63"/>
      <c r="J155" s="75"/>
      <c r="K155" s="56">
        <f>K154+K43</f>
        <v>779086529.8271205</v>
      </c>
      <c r="L155" s="63"/>
      <c r="M155" s="63"/>
      <c r="N155" s="63"/>
      <c r="O155" s="56">
        <f>O154+O43</f>
        <v>70617411.31923366</v>
      </c>
      <c r="P155" s="63"/>
      <c r="Q155" s="56">
        <f>Q154+Q43</f>
        <v>801851172.0807664</v>
      </c>
      <c r="R155" s="56">
        <f>R154+R43</f>
        <v>740132203.3357644</v>
      </c>
      <c r="S155" s="56">
        <f>S154+S43</f>
        <v>-79112022.31923372</v>
      </c>
      <c r="T155" s="320">
        <f>T154+T43</f>
        <v>-8494611.000000045</v>
      </c>
      <c r="U155" s="330">
        <f>U154+U43</f>
        <v>880963194.4000001</v>
      </c>
      <c r="V155" s="139">
        <f t="shared" si="36"/>
        <v>400.22024135969724</v>
      </c>
      <c r="W155" s="22"/>
      <c r="X155" s="25">
        <f>X43+X154</f>
        <v>5427046.999999994</v>
      </c>
      <c r="Y155" s="83">
        <f>Y43+Y154</f>
        <v>6283692.680940137</v>
      </c>
      <c r="Z155" s="330">
        <f>Z43+Z154</f>
        <v>892673934.0809401</v>
      </c>
    </row>
    <row r="157" spans="4:19" ht="12">
      <c r="D157" s="64"/>
      <c r="E157" s="64"/>
      <c r="F157" s="64"/>
      <c r="G157" s="64"/>
      <c r="H157" s="64"/>
      <c r="S157" s="66">
        <f>O155+S155</f>
        <v>-8494611.00000006</v>
      </c>
    </row>
    <row r="158" ht="12">
      <c r="D158" s="64"/>
    </row>
    <row r="159" spans="5:8" ht="14.25">
      <c r="E159" s="65"/>
      <c r="F159" s="65"/>
      <c r="G159" s="65"/>
      <c r="H159" s="65"/>
    </row>
    <row r="161" spans="21:22" ht="12">
      <c r="U161" s="5"/>
      <c r="V161" s="5"/>
    </row>
    <row r="162" spans="21:22" ht="12">
      <c r="U162" s="5"/>
      <c r="V162" s="5"/>
    </row>
    <row r="163" spans="21:22" ht="12">
      <c r="U163" s="5"/>
      <c r="V163" s="5"/>
    </row>
    <row r="164" spans="21:22" ht="12">
      <c r="U164" s="5"/>
      <c r="V164" s="5"/>
    </row>
    <row r="165" spans="21:22" ht="12">
      <c r="U165" s="5"/>
      <c r="V165" s="5"/>
    </row>
    <row r="166" spans="21:22" ht="12">
      <c r="U166" s="5"/>
      <c r="V166" s="5"/>
    </row>
    <row r="167" spans="21:22" ht="12">
      <c r="U167" s="5"/>
      <c r="V167" s="5"/>
    </row>
    <row r="168" spans="21:22" ht="12">
      <c r="U168" s="5"/>
      <c r="V168" s="5"/>
    </row>
    <row r="169" spans="21:22" ht="12">
      <c r="U169" s="5"/>
      <c r="V169" s="5"/>
    </row>
    <row r="170" spans="21:22" ht="12">
      <c r="U170" s="5"/>
      <c r="V170" s="5"/>
    </row>
    <row r="171" spans="21:22" ht="12">
      <c r="U171" s="5"/>
      <c r="V171" s="5"/>
    </row>
    <row r="172" spans="21:22" ht="12">
      <c r="U172" s="5"/>
      <c r="V172" s="5"/>
    </row>
    <row r="173" spans="21:22" ht="12">
      <c r="U173" s="5"/>
      <c r="V173" s="5"/>
    </row>
    <row r="174" spans="21:22" ht="12">
      <c r="U174" s="5"/>
      <c r="V174" s="5"/>
    </row>
    <row r="175" spans="21:22" ht="12">
      <c r="U175" s="5"/>
      <c r="V175" s="5"/>
    </row>
    <row r="176" spans="21:22" ht="12">
      <c r="U176" s="5"/>
      <c r="V176" s="5"/>
    </row>
    <row r="177" spans="21:22" ht="12">
      <c r="U177" s="5"/>
      <c r="V177" s="5"/>
    </row>
    <row r="178" spans="21:22" ht="12">
      <c r="U178" s="5"/>
      <c r="V178" s="5"/>
    </row>
    <row r="179" spans="21:22" ht="12">
      <c r="U179" s="5"/>
      <c r="V179" s="5"/>
    </row>
    <row r="180" spans="21:22" ht="12">
      <c r="U180" s="5"/>
      <c r="V180" s="5"/>
    </row>
    <row r="181" spans="21:22" ht="12">
      <c r="U181" s="5"/>
      <c r="V181" s="5"/>
    </row>
    <row r="182" spans="21:22" ht="12">
      <c r="U182" s="5"/>
      <c r="V182" s="5"/>
    </row>
    <row r="183" spans="21:22" ht="12">
      <c r="U183" s="5"/>
      <c r="V183" s="5"/>
    </row>
    <row r="184" spans="21:22" ht="12">
      <c r="U184" s="5"/>
      <c r="V184" s="5"/>
    </row>
    <row r="185" spans="21:22" ht="12">
      <c r="U185" s="5"/>
      <c r="V185" s="5"/>
    </row>
    <row r="186" spans="21:22" ht="12">
      <c r="U186" s="5"/>
      <c r="V186" s="5"/>
    </row>
    <row r="187" spans="21:22" ht="12">
      <c r="U187" s="5"/>
      <c r="V187" s="5"/>
    </row>
    <row r="188" spans="21:22" ht="12">
      <c r="U188" s="5"/>
      <c r="V188" s="5"/>
    </row>
    <row r="189" spans="21:22" ht="12">
      <c r="U189" s="5"/>
      <c r="V189" s="5"/>
    </row>
    <row r="190" spans="21:22" ht="12">
      <c r="U190" s="5"/>
      <c r="V190" s="5"/>
    </row>
    <row r="191" spans="21:22" ht="12">
      <c r="U191" s="5"/>
      <c r="V191" s="5"/>
    </row>
    <row r="192" spans="21:22" ht="12">
      <c r="U192" s="5"/>
      <c r="V192" s="5"/>
    </row>
    <row r="193" spans="21:22" ht="12">
      <c r="U193" s="5"/>
      <c r="V193" s="5"/>
    </row>
    <row r="194" spans="21:22" ht="12">
      <c r="U194" s="5"/>
      <c r="V194" s="5"/>
    </row>
    <row r="195" spans="21:22" ht="12">
      <c r="U195" s="5"/>
      <c r="V195" s="5"/>
    </row>
    <row r="196" spans="21:22" ht="12">
      <c r="U196" s="5"/>
      <c r="V196" s="5"/>
    </row>
    <row r="197" spans="21:22" ht="12">
      <c r="U197" s="5"/>
      <c r="V197" s="5"/>
    </row>
    <row r="198" spans="21:22" ht="12">
      <c r="U198" s="5"/>
      <c r="V198" s="5"/>
    </row>
    <row r="199" spans="21:22" ht="12">
      <c r="U199" s="5"/>
      <c r="V199" s="5"/>
    </row>
    <row r="200" spans="21:22" ht="12">
      <c r="U200" s="5"/>
      <c r="V200" s="5"/>
    </row>
    <row r="201" spans="21:22" ht="12">
      <c r="U201" s="5"/>
      <c r="V201" s="5"/>
    </row>
    <row r="202" spans="21:22" ht="12">
      <c r="U202" s="5"/>
      <c r="V202" s="5"/>
    </row>
    <row r="203" spans="21:22" ht="12">
      <c r="U203" s="5"/>
      <c r="V203" s="5"/>
    </row>
    <row r="204" spans="21:22" ht="12">
      <c r="U204" s="5"/>
      <c r="V204" s="5"/>
    </row>
    <row r="205" spans="21:22" ht="12">
      <c r="U205" s="5"/>
      <c r="V205" s="5"/>
    </row>
    <row r="206" spans="21:22" ht="12">
      <c r="U206" s="5"/>
      <c r="V206" s="5"/>
    </row>
    <row r="207" spans="21:22" ht="12">
      <c r="U207" s="5"/>
      <c r="V207" s="5"/>
    </row>
    <row r="208" spans="21:22" ht="12">
      <c r="U208" s="5"/>
      <c r="V208" s="5"/>
    </row>
    <row r="209" spans="21:22" ht="12">
      <c r="U209" s="5"/>
      <c r="V209" s="5"/>
    </row>
    <row r="210" spans="21:22" ht="12">
      <c r="U210" s="5"/>
      <c r="V210" s="5"/>
    </row>
    <row r="211" spans="21:22" ht="12">
      <c r="U211" s="5"/>
      <c r="V211" s="5"/>
    </row>
    <row r="212" spans="21:22" ht="12">
      <c r="U212" s="5"/>
      <c r="V212" s="5"/>
    </row>
    <row r="213" spans="21:22" ht="12">
      <c r="U213" s="5"/>
      <c r="V213" s="5"/>
    </row>
    <row r="214" spans="21:22" ht="12">
      <c r="U214" s="5"/>
      <c r="V214" s="5"/>
    </row>
    <row r="215" spans="21:22" ht="12">
      <c r="U215" s="5"/>
      <c r="V215" s="5"/>
    </row>
    <row r="216" spans="21:22" ht="12">
      <c r="U216" s="5"/>
      <c r="V216" s="5"/>
    </row>
    <row r="217" spans="21:22" ht="12">
      <c r="U217" s="5"/>
      <c r="V217" s="5"/>
    </row>
    <row r="218" spans="21:22" ht="12">
      <c r="U218" s="5"/>
      <c r="V218" s="5"/>
    </row>
    <row r="219" spans="21:22" ht="12">
      <c r="U219" s="5"/>
      <c r="V219" s="5"/>
    </row>
    <row r="220" spans="21:22" ht="12">
      <c r="U220" s="5"/>
      <c r="V220" s="5"/>
    </row>
    <row r="221" spans="21:22" ht="12">
      <c r="U221" s="5"/>
      <c r="V221" s="5"/>
    </row>
    <row r="222" spans="21:22" ht="12">
      <c r="U222" s="5"/>
      <c r="V222" s="5"/>
    </row>
    <row r="223" spans="21:22" ht="12">
      <c r="U223" s="5"/>
      <c r="V223" s="5"/>
    </row>
    <row r="224" spans="21:22" ht="12">
      <c r="U224" s="5"/>
      <c r="V224" s="5"/>
    </row>
    <row r="225" spans="21:22" ht="12">
      <c r="U225" s="5"/>
      <c r="V225" s="5"/>
    </row>
    <row r="226" spans="21:22" ht="12">
      <c r="U226" s="5"/>
      <c r="V226" s="5"/>
    </row>
    <row r="227" spans="21:22" ht="12">
      <c r="U227" s="5"/>
      <c r="V227" s="5"/>
    </row>
    <row r="228" spans="21:22" ht="12">
      <c r="U228" s="5"/>
      <c r="V228" s="5"/>
    </row>
    <row r="229" spans="21:22" ht="12">
      <c r="U229" s="5"/>
      <c r="V229" s="5"/>
    </row>
    <row r="230" spans="21:22" ht="12">
      <c r="U230" s="5"/>
      <c r="V230" s="5"/>
    </row>
    <row r="231" spans="21:22" ht="12">
      <c r="U231" s="5"/>
      <c r="V231" s="5"/>
    </row>
    <row r="232" spans="21:22" ht="12">
      <c r="U232" s="5"/>
      <c r="V232" s="5"/>
    </row>
    <row r="233" spans="21:22" ht="12">
      <c r="U233" s="5"/>
      <c r="V233" s="5"/>
    </row>
    <row r="234" spans="21:22" ht="12">
      <c r="U234" s="5"/>
      <c r="V234" s="5"/>
    </row>
    <row r="235" spans="21:22" ht="12">
      <c r="U235" s="5"/>
      <c r="V235" s="5"/>
    </row>
    <row r="236" spans="21:22" ht="12">
      <c r="U236" s="5"/>
      <c r="V236" s="5"/>
    </row>
    <row r="237" spans="21:22" ht="12">
      <c r="U237" s="5"/>
      <c r="V237" s="5"/>
    </row>
    <row r="238" spans="21:22" ht="12">
      <c r="U238" s="5"/>
      <c r="V238" s="5"/>
    </row>
    <row r="239" spans="21:22" ht="12">
      <c r="U239" s="5"/>
      <c r="V239" s="5"/>
    </row>
    <row r="240" spans="21:22" ht="12">
      <c r="U240" s="5"/>
      <c r="V240" s="5"/>
    </row>
    <row r="241" spans="21:22" ht="12">
      <c r="U241" s="5"/>
      <c r="V241" s="5"/>
    </row>
    <row r="242" spans="21:22" ht="12">
      <c r="U242" s="5"/>
      <c r="V242" s="5"/>
    </row>
    <row r="243" spans="21:22" ht="12">
      <c r="U243" s="5"/>
      <c r="V243" s="5"/>
    </row>
    <row r="244" spans="21:22" ht="12">
      <c r="U244" s="5"/>
      <c r="V244" s="5"/>
    </row>
    <row r="245" spans="21:22" ht="12">
      <c r="U245" s="5"/>
      <c r="V245" s="5"/>
    </row>
    <row r="246" spans="21:22" ht="12">
      <c r="U246" s="5"/>
      <c r="V246" s="5"/>
    </row>
    <row r="247" spans="21:22" ht="12">
      <c r="U247" s="5"/>
      <c r="V247" s="5"/>
    </row>
    <row r="248" spans="21:22" ht="12">
      <c r="U248" s="5"/>
      <c r="V248" s="5"/>
    </row>
    <row r="249" spans="21:22" ht="12">
      <c r="U249" s="5"/>
      <c r="V249" s="5"/>
    </row>
    <row r="250" spans="21:22" ht="12">
      <c r="U250" s="5"/>
      <c r="V250" s="5"/>
    </row>
    <row r="251" spans="21:22" ht="12">
      <c r="U251" s="5"/>
      <c r="V251" s="5"/>
    </row>
    <row r="252" spans="21:22" ht="12">
      <c r="U252" s="5"/>
      <c r="V252" s="5"/>
    </row>
    <row r="253" spans="21:22" ht="12">
      <c r="U253" s="5"/>
      <c r="V253" s="5"/>
    </row>
    <row r="254" spans="21:22" ht="12">
      <c r="U254" s="5"/>
      <c r="V254" s="5"/>
    </row>
    <row r="255" spans="21:22" ht="12">
      <c r="U255" s="5"/>
      <c r="V255" s="5"/>
    </row>
    <row r="256" spans="21:22" ht="12">
      <c r="U256" s="5"/>
      <c r="V256" s="5"/>
    </row>
    <row r="257" spans="21:22" ht="12">
      <c r="U257" s="5"/>
      <c r="V257" s="5"/>
    </row>
    <row r="258" spans="21:22" ht="12">
      <c r="U258" s="5"/>
      <c r="V258" s="5"/>
    </row>
    <row r="259" spans="21:22" ht="12">
      <c r="U259" s="5"/>
      <c r="V259" s="5"/>
    </row>
    <row r="260" spans="21:22" ht="12">
      <c r="U260" s="5"/>
      <c r="V260" s="5"/>
    </row>
    <row r="261" spans="21:22" ht="12">
      <c r="U261" s="5"/>
      <c r="V261" s="5"/>
    </row>
    <row r="262" spans="21:22" ht="12">
      <c r="U262" s="5"/>
      <c r="V262" s="5"/>
    </row>
    <row r="263" spans="21:22" ht="12">
      <c r="U263" s="5"/>
      <c r="V263" s="5"/>
    </row>
    <row r="264" spans="21:22" ht="12">
      <c r="U264" s="5"/>
      <c r="V264" s="5"/>
    </row>
    <row r="265" spans="21:22" ht="12">
      <c r="U265" s="5"/>
      <c r="V265" s="5"/>
    </row>
    <row r="266" spans="21:22" ht="12">
      <c r="U266" s="5"/>
      <c r="V266" s="5"/>
    </row>
    <row r="267" spans="21:22" ht="12">
      <c r="U267" s="5"/>
      <c r="V267" s="5"/>
    </row>
    <row r="268" spans="21:22" ht="12">
      <c r="U268" s="5"/>
      <c r="V268" s="5"/>
    </row>
    <row r="269" spans="21:22" ht="12">
      <c r="U269" s="5"/>
      <c r="V269" s="5"/>
    </row>
    <row r="270" spans="21:22" ht="12">
      <c r="U270" s="5"/>
      <c r="V270" s="5"/>
    </row>
    <row r="271" spans="21:22" ht="12">
      <c r="U271" s="5"/>
      <c r="V271" s="5"/>
    </row>
    <row r="272" spans="21:22" ht="12">
      <c r="U272" s="5"/>
      <c r="V272" s="5"/>
    </row>
    <row r="273" spans="21:22" ht="12">
      <c r="U273" s="5"/>
      <c r="V273" s="5"/>
    </row>
    <row r="274" spans="21:22" ht="12">
      <c r="U274" s="5"/>
      <c r="V274" s="5"/>
    </row>
    <row r="275" spans="21:22" ht="12">
      <c r="U275" s="5"/>
      <c r="V275" s="5"/>
    </row>
    <row r="276" spans="21:22" ht="12">
      <c r="U276" s="5"/>
      <c r="V276" s="5"/>
    </row>
    <row r="277" spans="21:22" ht="12">
      <c r="U277" s="5"/>
      <c r="V277" s="5"/>
    </row>
    <row r="278" spans="21:22" ht="12">
      <c r="U278" s="5"/>
      <c r="V278" s="5"/>
    </row>
    <row r="279" spans="21:22" ht="12">
      <c r="U279" s="5"/>
      <c r="V279" s="5"/>
    </row>
    <row r="280" spans="21:22" ht="12">
      <c r="U280" s="5"/>
      <c r="V280" s="5"/>
    </row>
    <row r="281" spans="21:22" ht="12">
      <c r="U281" s="5"/>
      <c r="V281" s="5"/>
    </row>
    <row r="282" spans="21:22" ht="12">
      <c r="U282" s="5"/>
      <c r="V282" s="5"/>
    </row>
    <row r="283" spans="21:22" ht="12">
      <c r="U283" s="5"/>
      <c r="V283" s="5"/>
    </row>
    <row r="284" spans="21:22" ht="12">
      <c r="U284" s="5"/>
      <c r="V284" s="5"/>
    </row>
    <row r="285" spans="21:22" ht="12">
      <c r="U285" s="5"/>
      <c r="V285" s="5"/>
    </row>
    <row r="286" spans="21:22" ht="12">
      <c r="U286" s="5"/>
      <c r="V286" s="5"/>
    </row>
    <row r="287" spans="21:22" ht="12">
      <c r="U287" s="5"/>
      <c r="V287" s="5"/>
    </row>
    <row r="288" spans="21:22" ht="12">
      <c r="U288" s="5"/>
      <c r="V288" s="5"/>
    </row>
    <row r="289" spans="21:22" ht="12">
      <c r="U289" s="5"/>
      <c r="V289" s="5"/>
    </row>
    <row r="290" spans="21:22" ht="12">
      <c r="U290" s="5"/>
      <c r="V290" s="5"/>
    </row>
    <row r="291" spans="21:22" ht="12">
      <c r="U291" s="5"/>
      <c r="V291" s="5"/>
    </row>
    <row r="292" spans="21:22" ht="12">
      <c r="U292" s="5"/>
      <c r="V292" s="5"/>
    </row>
    <row r="293" spans="21:22" ht="12">
      <c r="U293" s="5"/>
      <c r="V293" s="5"/>
    </row>
    <row r="294" spans="21:22" ht="12">
      <c r="U294" s="5"/>
      <c r="V294" s="5"/>
    </row>
    <row r="295" spans="21:22" ht="12">
      <c r="U295" s="5"/>
      <c r="V295" s="5"/>
    </row>
    <row r="296" spans="21:22" ht="12">
      <c r="U296" s="5"/>
      <c r="V296" s="5"/>
    </row>
    <row r="297" spans="21:22" ht="12">
      <c r="U297" s="5"/>
      <c r="V297" s="5"/>
    </row>
    <row r="298" spans="21:22" ht="12">
      <c r="U298" s="5"/>
      <c r="V298" s="5"/>
    </row>
    <row r="299" spans="21:22" ht="12">
      <c r="U299" s="5"/>
      <c r="V299" s="5"/>
    </row>
    <row r="300" spans="21:22" ht="12">
      <c r="U300" s="5"/>
      <c r="V300" s="5"/>
    </row>
    <row r="301" spans="21:22" ht="12">
      <c r="U301" s="5"/>
      <c r="V301" s="5"/>
    </row>
    <row r="302" spans="21:22" ht="12">
      <c r="U302" s="5"/>
      <c r="V302" s="5"/>
    </row>
    <row r="303" spans="21:22" ht="12">
      <c r="U303" s="5"/>
      <c r="V303" s="5"/>
    </row>
    <row r="304" spans="21:22" ht="12">
      <c r="U304" s="5"/>
      <c r="V304" s="5"/>
    </row>
    <row r="305" spans="21:22" ht="12">
      <c r="U305" s="5"/>
      <c r="V305" s="5"/>
    </row>
    <row r="306" spans="21:22" ht="12">
      <c r="U306" s="5"/>
      <c r="V306" s="5"/>
    </row>
    <row r="307" spans="21:22" ht="12">
      <c r="U307" s="5"/>
      <c r="V307" s="5"/>
    </row>
    <row r="308" spans="21:22" ht="12">
      <c r="U308" s="5"/>
      <c r="V308" s="5"/>
    </row>
    <row r="309" spans="21:22" ht="12">
      <c r="U309" s="5"/>
      <c r="V309" s="5"/>
    </row>
    <row r="310" spans="21:22" ht="12">
      <c r="U310" s="5"/>
      <c r="V310" s="5"/>
    </row>
    <row r="311" spans="21:22" ht="12">
      <c r="U311" s="5"/>
      <c r="V311" s="5"/>
    </row>
    <row r="312" spans="21:22" ht="12">
      <c r="U312" s="5"/>
      <c r="V312" s="5"/>
    </row>
    <row r="313" spans="21:22" ht="12">
      <c r="U313" s="5"/>
      <c r="V313" s="5"/>
    </row>
    <row r="314" spans="21:22" ht="12">
      <c r="U314" s="5"/>
      <c r="V314" s="5"/>
    </row>
    <row r="315" spans="21:22" ht="12">
      <c r="U315" s="5"/>
      <c r="V315" s="5"/>
    </row>
    <row r="316" spans="21:22" ht="12">
      <c r="U316" s="5"/>
      <c r="V316" s="5"/>
    </row>
    <row r="317" spans="21:22" ht="12">
      <c r="U317" s="5"/>
      <c r="V317" s="5"/>
    </row>
    <row r="318" spans="21:22" ht="12">
      <c r="U318" s="5"/>
      <c r="V318" s="5"/>
    </row>
    <row r="319" spans="21:22" ht="12">
      <c r="U319" s="5"/>
      <c r="V319" s="5"/>
    </row>
    <row r="320" spans="21:22" ht="12">
      <c r="U320" s="5"/>
      <c r="V320" s="5"/>
    </row>
    <row r="321" spans="21:22" ht="12">
      <c r="U321" s="5"/>
      <c r="V321" s="5"/>
    </row>
    <row r="322" spans="21:22" ht="12">
      <c r="U322" s="5"/>
      <c r="V322" s="5"/>
    </row>
    <row r="323" spans="21:22" ht="12">
      <c r="U323" s="5"/>
      <c r="V323" s="5"/>
    </row>
    <row r="324" spans="21:22" ht="12">
      <c r="U324" s="5"/>
      <c r="V324" s="5"/>
    </row>
    <row r="325" spans="21:22" ht="12">
      <c r="U325" s="5"/>
      <c r="V325" s="5"/>
    </row>
    <row r="326" spans="21:22" ht="12">
      <c r="U326" s="5"/>
      <c r="V326" s="5"/>
    </row>
    <row r="327" spans="21:22" ht="12">
      <c r="U327" s="5"/>
      <c r="V327" s="5"/>
    </row>
    <row r="328" spans="21:22" ht="12">
      <c r="U328" s="5"/>
      <c r="V328" s="5"/>
    </row>
    <row r="329" spans="21:22" ht="12">
      <c r="U329" s="5"/>
      <c r="V329" s="5"/>
    </row>
    <row r="330" spans="21:22" ht="12">
      <c r="U330" s="5"/>
      <c r="V330" s="5"/>
    </row>
    <row r="331" spans="21:22" ht="12">
      <c r="U331" s="5"/>
      <c r="V331" s="5"/>
    </row>
    <row r="332" spans="21:22" ht="12">
      <c r="U332" s="5"/>
      <c r="V332" s="5"/>
    </row>
    <row r="333" spans="21:22" ht="12">
      <c r="U333" s="5"/>
      <c r="V333" s="5"/>
    </row>
    <row r="334" spans="21:22" ht="12">
      <c r="U334" s="5"/>
      <c r="V334" s="5"/>
    </row>
    <row r="335" spans="21:22" ht="12">
      <c r="U335" s="5"/>
      <c r="V335" s="5"/>
    </row>
    <row r="336" spans="21:22" ht="12">
      <c r="U336" s="5"/>
      <c r="V336" s="5"/>
    </row>
    <row r="337" spans="21:22" ht="12">
      <c r="U337" s="5"/>
      <c r="V337" s="5"/>
    </row>
    <row r="338" spans="21:22" ht="12">
      <c r="U338" s="5"/>
      <c r="V338" s="5"/>
    </row>
    <row r="339" spans="21:22" ht="12">
      <c r="U339" s="5"/>
      <c r="V339" s="5"/>
    </row>
    <row r="340" spans="21:22" ht="12">
      <c r="U340" s="5"/>
      <c r="V340" s="5"/>
    </row>
    <row r="341" spans="21:22" ht="12">
      <c r="U341" s="5"/>
      <c r="V341" s="5"/>
    </row>
    <row r="342" spans="21:22" ht="12">
      <c r="U342" s="5"/>
      <c r="V342" s="5"/>
    </row>
    <row r="343" spans="21:22" ht="12">
      <c r="U343" s="5"/>
      <c r="V343" s="5"/>
    </row>
    <row r="344" spans="21:22" ht="12">
      <c r="U344" s="5"/>
      <c r="V344" s="5"/>
    </row>
    <row r="345" spans="21:22" ht="12">
      <c r="U345" s="5"/>
      <c r="V345" s="5"/>
    </row>
    <row r="346" spans="21:22" ht="12">
      <c r="U346" s="5"/>
      <c r="V346" s="5"/>
    </row>
    <row r="347" spans="21:22" ht="12">
      <c r="U347" s="5"/>
      <c r="V347" s="5"/>
    </row>
    <row r="348" spans="21:22" ht="12">
      <c r="U348" s="5"/>
      <c r="V348" s="5"/>
    </row>
    <row r="349" spans="21:22" ht="12">
      <c r="U349" s="5"/>
      <c r="V349" s="5"/>
    </row>
    <row r="350" spans="21:22" ht="12">
      <c r="U350" s="5"/>
      <c r="V350" s="5"/>
    </row>
    <row r="351" spans="21:22" ht="12">
      <c r="U351" s="5"/>
      <c r="V351" s="5"/>
    </row>
    <row r="352" spans="21:22" ht="12">
      <c r="U352" s="5"/>
      <c r="V352" s="5"/>
    </row>
    <row r="353" spans="21:22" ht="12">
      <c r="U353" s="5"/>
      <c r="V353" s="5"/>
    </row>
    <row r="354" spans="21:22" ht="12">
      <c r="U354" s="5"/>
      <c r="V354" s="5"/>
    </row>
    <row r="355" spans="21:22" ht="12">
      <c r="U355" s="5"/>
      <c r="V355" s="5"/>
    </row>
    <row r="356" spans="21:22" ht="12">
      <c r="U356" s="5"/>
      <c r="V356" s="5"/>
    </row>
    <row r="357" spans="21:22" ht="12">
      <c r="U357" s="5"/>
      <c r="V357" s="5"/>
    </row>
    <row r="358" spans="21:22" ht="12">
      <c r="U358" s="5"/>
      <c r="V358" s="5"/>
    </row>
    <row r="359" spans="21:22" ht="12">
      <c r="U359" s="5"/>
      <c r="V359" s="5"/>
    </row>
    <row r="360" spans="21:22" ht="12">
      <c r="U360" s="5"/>
      <c r="V360" s="5"/>
    </row>
    <row r="361" spans="21:22" ht="12">
      <c r="U361" s="5"/>
      <c r="V361" s="5"/>
    </row>
    <row r="362" spans="21:22" ht="12">
      <c r="U362" s="5"/>
      <c r="V362" s="5"/>
    </row>
    <row r="363" spans="21:22" ht="12">
      <c r="U363" s="5"/>
      <c r="V363" s="5"/>
    </row>
    <row r="364" spans="21:22" ht="12">
      <c r="U364" s="5"/>
      <c r="V364" s="5"/>
    </row>
    <row r="365" spans="21:22" ht="12">
      <c r="U365" s="5"/>
      <c r="V365" s="5"/>
    </row>
    <row r="366" spans="21:22" ht="12">
      <c r="U366" s="5"/>
      <c r="V366" s="5"/>
    </row>
    <row r="367" spans="21:22" ht="12">
      <c r="U367" s="5"/>
      <c r="V367" s="5"/>
    </row>
    <row r="368" spans="21:22" ht="12">
      <c r="U368" s="5"/>
      <c r="V368" s="5"/>
    </row>
    <row r="369" spans="21:22" ht="12">
      <c r="U369" s="5"/>
      <c r="V369" s="5"/>
    </row>
    <row r="370" spans="21:22" ht="12">
      <c r="U370" s="5"/>
      <c r="V370" s="5"/>
    </row>
    <row r="371" spans="21:22" ht="12">
      <c r="U371" s="5"/>
      <c r="V371" s="5"/>
    </row>
    <row r="372" spans="21:22" ht="12">
      <c r="U372" s="5"/>
      <c r="V372" s="5"/>
    </row>
    <row r="373" spans="21:22" ht="12">
      <c r="U373" s="5"/>
      <c r="V373" s="5"/>
    </row>
    <row r="374" spans="21:22" ht="12">
      <c r="U374" s="5"/>
      <c r="V374" s="5"/>
    </row>
    <row r="375" spans="21:22" ht="12">
      <c r="U375" s="5"/>
      <c r="V375" s="5"/>
    </row>
    <row r="376" spans="21:22" ht="12">
      <c r="U376" s="5"/>
      <c r="V376" s="5"/>
    </row>
    <row r="377" spans="21:22" ht="12">
      <c r="U377" s="5"/>
      <c r="V377" s="5"/>
    </row>
    <row r="378" spans="21:22" ht="12">
      <c r="U378" s="5"/>
      <c r="V378" s="5"/>
    </row>
    <row r="379" spans="21:22" ht="12">
      <c r="U379" s="5"/>
      <c r="V379" s="5"/>
    </row>
    <row r="380" spans="21:22" ht="12">
      <c r="U380" s="5"/>
      <c r="V380" s="5"/>
    </row>
    <row r="381" spans="21:22" ht="12">
      <c r="U381" s="5"/>
      <c r="V381" s="5"/>
    </row>
    <row r="382" spans="21:22" ht="12">
      <c r="U382" s="5"/>
      <c r="V382" s="5"/>
    </row>
    <row r="383" spans="21:22" ht="12">
      <c r="U383" s="5"/>
      <c r="V383" s="5"/>
    </row>
    <row r="384" spans="21:22" ht="12">
      <c r="U384" s="5"/>
      <c r="V384" s="5"/>
    </row>
    <row r="385" spans="21:22" ht="12">
      <c r="U385" s="5"/>
      <c r="V385" s="5"/>
    </row>
    <row r="386" spans="21:22" ht="12">
      <c r="U386" s="5"/>
      <c r="V386" s="5"/>
    </row>
    <row r="387" spans="21:22" ht="12">
      <c r="U387" s="5"/>
      <c r="V387" s="5"/>
    </row>
    <row r="388" spans="21:22" ht="12">
      <c r="U388" s="5"/>
      <c r="V388" s="5"/>
    </row>
    <row r="389" spans="21:22" ht="12">
      <c r="U389" s="5"/>
      <c r="V389" s="5"/>
    </row>
    <row r="390" spans="21:22" ht="12">
      <c r="U390" s="5"/>
      <c r="V390" s="5"/>
    </row>
    <row r="391" spans="21:22" ht="12">
      <c r="U391" s="5"/>
      <c r="V391" s="5"/>
    </row>
    <row r="392" spans="21:22" ht="12">
      <c r="U392" s="5"/>
      <c r="V392" s="5"/>
    </row>
    <row r="393" spans="21:22" ht="12">
      <c r="U393" s="5"/>
      <c r="V393" s="5"/>
    </row>
    <row r="394" spans="21:22" ht="12">
      <c r="U394" s="5"/>
      <c r="V394" s="5"/>
    </row>
    <row r="395" spans="21:22" ht="12">
      <c r="U395" s="5"/>
      <c r="V395" s="5"/>
    </row>
    <row r="396" spans="21:22" ht="12">
      <c r="U396" s="5"/>
      <c r="V396" s="5"/>
    </row>
    <row r="397" spans="21:22" ht="12">
      <c r="U397" s="5"/>
      <c r="V397" s="5"/>
    </row>
    <row r="398" spans="21:22" ht="12">
      <c r="U398" s="5"/>
      <c r="V398" s="5"/>
    </row>
    <row r="399" spans="21:22" ht="12">
      <c r="U399" s="5"/>
      <c r="V399" s="5"/>
    </row>
    <row r="400" spans="21:22" ht="12">
      <c r="U400" s="5"/>
      <c r="V400" s="5"/>
    </row>
    <row r="401" spans="21:22" ht="12">
      <c r="U401" s="5"/>
      <c r="V401" s="5"/>
    </row>
    <row r="402" spans="21:22" ht="12">
      <c r="U402" s="5"/>
      <c r="V402" s="5"/>
    </row>
    <row r="403" spans="21:22" ht="12">
      <c r="U403" s="5"/>
      <c r="V403" s="5"/>
    </row>
    <row r="404" spans="21:22" ht="12">
      <c r="U404" s="5"/>
      <c r="V404" s="5"/>
    </row>
    <row r="405" spans="21:22" ht="12">
      <c r="U405" s="5"/>
      <c r="V405" s="5"/>
    </row>
    <row r="406" spans="21:22" ht="12">
      <c r="U406" s="5"/>
      <c r="V406" s="5"/>
    </row>
    <row r="407" spans="21:22" ht="12">
      <c r="U407" s="5"/>
      <c r="V407" s="5"/>
    </row>
    <row r="408" spans="21:22" ht="12">
      <c r="U408" s="5"/>
      <c r="V408" s="5"/>
    </row>
    <row r="409" spans="21:22" ht="12">
      <c r="U409" s="5"/>
      <c r="V409" s="5"/>
    </row>
    <row r="410" spans="21:22" ht="12">
      <c r="U410" s="5"/>
      <c r="V410" s="5"/>
    </row>
    <row r="411" spans="21:22" ht="12">
      <c r="U411" s="5"/>
      <c r="V411" s="5"/>
    </row>
    <row r="412" spans="21:22" ht="12">
      <c r="U412" s="5"/>
      <c r="V412" s="5"/>
    </row>
    <row r="413" spans="21:22" ht="12">
      <c r="U413" s="5"/>
      <c r="V413" s="5"/>
    </row>
    <row r="414" spans="21:22" ht="12">
      <c r="U414" s="5"/>
      <c r="V414" s="5"/>
    </row>
    <row r="415" spans="21:22" ht="12">
      <c r="U415" s="5"/>
      <c r="V415" s="5"/>
    </row>
    <row r="416" spans="21:22" ht="12">
      <c r="U416" s="5"/>
      <c r="V416" s="5"/>
    </row>
    <row r="417" spans="21:22" ht="12">
      <c r="U417" s="5"/>
      <c r="V417" s="5"/>
    </row>
    <row r="418" spans="21:22" ht="12">
      <c r="U418" s="5"/>
      <c r="V418" s="5"/>
    </row>
    <row r="419" spans="21:22" ht="12">
      <c r="U419" s="5"/>
      <c r="V419" s="5"/>
    </row>
    <row r="420" spans="21:22" ht="12">
      <c r="U420" s="5"/>
      <c r="V420" s="5"/>
    </row>
    <row r="421" spans="21:22" ht="12">
      <c r="U421" s="5"/>
      <c r="V421" s="5"/>
    </row>
    <row r="422" spans="21:22" ht="12">
      <c r="U422" s="5"/>
      <c r="V422" s="5"/>
    </row>
    <row r="423" spans="21:22" ht="12">
      <c r="U423" s="5"/>
      <c r="V423" s="5"/>
    </row>
    <row r="424" spans="21:22" ht="12">
      <c r="U424" s="5"/>
      <c r="V424" s="5"/>
    </row>
    <row r="425" spans="21:22" ht="12">
      <c r="U425" s="5"/>
      <c r="V425" s="5"/>
    </row>
    <row r="426" spans="21:22" ht="12">
      <c r="U426" s="5"/>
      <c r="V426" s="5"/>
    </row>
    <row r="427" spans="21:22" ht="12">
      <c r="U427" s="5"/>
      <c r="V427" s="5"/>
    </row>
    <row r="428" spans="21:22" ht="12">
      <c r="U428" s="5"/>
      <c r="V428" s="5"/>
    </row>
    <row r="429" spans="21:22" ht="12">
      <c r="U429" s="5"/>
      <c r="V429" s="5"/>
    </row>
    <row r="430" spans="21:22" ht="12">
      <c r="U430" s="5"/>
      <c r="V430" s="5"/>
    </row>
    <row r="431" spans="21:22" ht="12">
      <c r="U431" s="5"/>
      <c r="V431" s="5"/>
    </row>
    <row r="432" spans="21:22" ht="12">
      <c r="U432" s="5"/>
      <c r="V432" s="5"/>
    </row>
    <row r="433" spans="21:22" ht="12">
      <c r="U433" s="5"/>
      <c r="V433" s="5"/>
    </row>
    <row r="434" spans="21:22" ht="12">
      <c r="U434" s="5"/>
      <c r="V434" s="5"/>
    </row>
    <row r="435" spans="21:22" ht="12">
      <c r="U435" s="5"/>
      <c r="V435" s="5"/>
    </row>
    <row r="436" spans="21:22" ht="12">
      <c r="U436" s="5"/>
      <c r="V436" s="5"/>
    </row>
    <row r="437" spans="21:22" ht="12">
      <c r="U437" s="5"/>
      <c r="V437" s="5"/>
    </row>
    <row r="438" spans="21:22" ht="12">
      <c r="U438" s="5"/>
      <c r="V438" s="5"/>
    </row>
    <row r="439" spans="21:22" ht="12">
      <c r="U439" s="5"/>
      <c r="V439" s="5"/>
    </row>
    <row r="440" spans="21:22" ht="12">
      <c r="U440" s="5"/>
      <c r="V440" s="5"/>
    </row>
    <row r="441" spans="21:22" ht="12">
      <c r="U441" s="5"/>
      <c r="V441" s="5"/>
    </row>
    <row r="442" spans="21:22" ht="12">
      <c r="U442" s="5"/>
      <c r="V442" s="5"/>
    </row>
    <row r="443" spans="21:22" ht="12">
      <c r="U443" s="5"/>
      <c r="V443" s="5"/>
    </row>
    <row r="444" spans="21:22" ht="12">
      <c r="U444" s="5"/>
      <c r="V444" s="5"/>
    </row>
    <row r="445" spans="21:22" ht="12">
      <c r="U445" s="5"/>
      <c r="V445" s="5"/>
    </row>
    <row r="446" spans="21:22" ht="12">
      <c r="U446" s="5"/>
      <c r="V446" s="5"/>
    </row>
    <row r="447" spans="21:22" ht="12">
      <c r="U447" s="5"/>
      <c r="V447" s="5"/>
    </row>
    <row r="448" spans="21:22" ht="12">
      <c r="U448" s="5"/>
      <c r="V448" s="5"/>
    </row>
    <row r="449" spans="21:22" ht="12">
      <c r="U449" s="5"/>
      <c r="V449" s="5"/>
    </row>
    <row r="450" spans="21:22" ht="12">
      <c r="U450" s="5"/>
      <c r="V450" s="5"/>
    </row>
    <row r="451" spans="21:22" ht="12">
      <c r="U451" s="5"/>
      <c r="V451" s="5"/>
    </row>
    <row r="452" spans="21:22" ht="12">
      <c r="U452" s="5"/>
      <c r="V452" s="5"/>
    </row>
    <row r="453" spans="21:22" ht="12">
      <c r="U453" s="5"/>
      <c r="V453" s="5"/>
    </row>
    <row r="454" spans="21:22" ht="12">
      <c r="U454" s="5"/>
      <c r="V454" s="5"/>
    </row>
    <row r="455" spans="21:22" ht="12">
      <c r="U455" s="5"/>
      <c r="V455" s="5"/>
    </row>
    <row r="456" spans="21:22" ht="12">
      <c r="U456" s="5"/>
      <c r="V456" s="5"/>
    </row>
    <row r="457" spans="21:22" ht="12">
      <c r="U457" s="5"/>
      <c r="V457" s="5"/>
    </row>
    <row r="458" spans="21:22" ht="12">
      <c r="U458" s="5"/>
      <c r="V458" s="5"/>
    </row>
    <row r="459" spans="21:22" ht="12">
      <c r="U459" s="5"/>
      <c r="V459" s="5"/>
    </row>
    <row r="460" spans="21:22" ht="12">
      <c r="U460" s="5"/>
      <c r="V460" s="5"/>
    </row>
    <row r="461" spans="21:22" ht="12">
      <c r="U461" s="5"/>
      <c r="V461" s="5"/>
    </row>
    <row r="462" spans="21:22" ht="12">
      <c r="U462" s="5"/>
      <c r="V462" s="5"/>
    </row>
    <row r="463" spans="21:22" ht="12">
      <c r="U463" s="5"/>
      <c r="V463" s="5"/>
    </row>
    <row r="464" spans="21:22" ht="12">
      <c r="U464" s="5"/>
      <c r="V464" s="5"/>
    </row>
    <row r="465" spans="21:22" ht="12">
      <c r="U465" s="5"/>
      <c r="V465" s="5"/>
    </row>
    <row r="466" spans="21:22" ht="12">
      <c r="U466" s="5"/>
      <c r="V466" s="5"/>
    </row>
    <row r="467" spans="21:22" ht="12">
      <c r="U467" s="5"/>
      <c r="V467" s="5"/>
    </row>
    <row r="468" spans="21:22" ht="12">
      <c r="U468" s="5"/>
      <c r="V468" s="5"/>
    </row>
    <row r="469" spans="21:22" ht="12">
      <c r="U469" s="5"/>
      <c r="V469" s="5"/>
    </row>
    <row r="470" spans="21:22" ht="12">
      <c r="U470" s="5"/>
      <c r="V470" s="5"/>
    </row>
    <row r="471" spans="21:22" ht="12">
      <c r="U471" s="5"/>
      <c r="V471" s="5"/>
    </row>
    <row r="472" spans="21:22" ht="12">
      <c r="U472" s="5"/>
      <c r="V472" s="5"/>
    </row>
    <row r="473" spans="21:22" ht="12">
      <c r="U473" s="5"/>
      <c r="V473" s="5"/>
    </row>
    <row r="474" spans="21:22" ht="12">
      <c r="U474" s="5"/>
      <c r="V474" s="5"/>
    </row>
    <row r="475" spans="21:22" ht="12">
      <c r="U475" s="5"/>
      <c r="V475" s="5"/>
    </row>
    <row r="476" spans="21:22" ht="12">
      <c r="U476" s="5"/>
      <c r="V476" s="5"/>
    </row>
    <row r="477" spans="21:22" ht="12">
      <c r="U477" s="5"/>
      <c r="V477" s="5"/>
    </row>
    <row r="478" spans="21:22" ht="12">
      <c r="U478" s="5"/>
      <c r="V478" s="5"/>
    </row>
    <row r="479" spans="21:22" ht="12">
      <c r="U479" s="5"/>
      <c r="V479" s="5"/>
    </row>
    <row r="480" spans="21:22" ht="12">
      <c r="U480" s="5"/>
      <c r="V480" s="5"/>
    </row>
    <row r="481" spans="21:22" ht="12">
      <c r="U481" s="5"/>
      <c r="V481" s="5"/>
    </row>
    <row r="482" spans="21:22" ht="12">
      <c r="U482" s="5"/>
      <c r="V482" s="5"/>
    </row>
    <row r="483" spans="21:22" ht="12">
      <c r="U483" s="5"/>
      <c r="V483" s="5"/>
    </row>
    <row r="484" spans="21:22" ht="12">
      <c r="U484" s="5"/>
      <c r="V484" s="5"/>
    </row>
    <row r="485" spans="21:22" ht="12">
      <c r="U485" s="5"/>
      <c r="V485" s="5"/>
    </row>
    <row r="486" spans="21:22" ht="12">
      <c r="U486" s="5"/>
      <c r="V486" s="5"/>
    </row>
    <row r="487" spans="21:22" ht="12">
      <c r="U487" s="5"/>
      <c r="V487" s="5"/>
    </row>
    <row r="488" spans="21:22" ht="12">
      <c r="U488" s="5"/>
      <c r="V488" s="5"/>
    </row>
    <row r="489" spans="21:22" ht="12">
      <c r="U489" s="5"/>
      <c r="V489" s="5"/>
    </row>
    <row r="490" spans="21:22" ht="12">
      <c r="U490" s="5"/>
      <c r="V490" s="5"/>
    </row>
    <row r="491" spans="21:22" ht="12">
      <c r="U491" s="5"/>
      <c r="V491" s="5"/>
    </row>
    <row r="492" spans="21:22" ht="12">
      <c r="U492" s="5"/>
      <c r="V492" s="5"/>
    </row>
    <row r="493" spans="21:22" ht="12">
      <c r="U493" s="5"/>
      <c r="V493" s="5"/>
    </row>
    <row r="494" spans="21:22" ht="12">
      <c r="U494" s="5"/>
      <c r="V494" s="5"/>
    </row>
    <row r="495" spans="21:22" ht="12">
      <c r="U495" s="5"/>
      <c r="V495" s="5"/>
    </row>
    <row r="496" spans="21:22" ht="12">
      <c r="U496" s="5"/>
      <c r="V496" s="5"/>
    </row>
    <row r="497" spans="21:22" ht="12">
      <c r="U497" s="5"/>
      <c r="V497" s="5"/>
    </row>
    <row r="498" spans="21:22" ht="12">
      <c r="U498" s="5"/>
      <c r="V498" s="5"/>
    </row>
    <row r="499" spans="21:22" ht="12">
      <c r="U499" s="5"/>
      <c r="V499" s="5"/>
    </row>
    <row r="500" spans="21:22" ht="12">
      <c r="U500" s="5"/>
      <c r="V500" s="5"/>
    </row>
    <row r="501" spans="21:22" ht="12">
      <c r="U501" s="5"/>
      <c r="V501" s="5"/>
    </row>
    <row r="502" spans="21:22" ht="12">
      <c r="U502" s="5"/>
      <c r="V502" s="5"/>
    </row>
    <row r="503" spans="21:22" ht="12">
      <c r="U503" s="5"/>
      <c r="V503" s="5"/>
    </row>
    <row r="504" spans="21:22" ht="12">
      <c r="U504" s="5"/>
      <c r="V504" s="5"/>
    </row>
    <row r="505" spans="21:22" ht="12">
      <c r="U505" s="5"/>
      <c r="V505" s="5"/>
    </row>
    <row r="506" spans="21:22" ht="12">
      <c r="U506" s="5"/>
      <c r="V506" s="5"/>
    </row>
    <row r="507" spans="21:22" ht="12">
      <c r="U507" s="5"/>
      <c r="V507" s="5"/>
    </row>
    <row r="508" spans="21:22" ht="12">
      <c r="U508" s="5"/>
      <c r="V508" s="5"/>
    </row>
    <row r="509" spans="21:22" ht="12">
      <c r="U509" s="5"/>
      <c r="V509" s="5"/>
    </row>
    <row r="510" spans="21:22" ht="12">
      <c r="U510" s="5"/>
      <c r="V510" s="5"/>
    </row>
    <row r="511" spans="21:22" ht="12">
      <c r="U511" s="5"/>
      <c r="V511" s="5"/>
    </row>
    <row r="512" spans="21:22" ht="12">
      <c r="U512" s="5"/>
      <c r="V512" s="5"/>
    </row>
    <row r="513" spans="21:22" ht="12">
      <c r="U513" s="5"/>
      <c r="V513" s="5"/>
    </row>
    <row r="514" spans="21:22" ht="12">
      <c r="U514" s="5"/>
      <c r="V514" s="5"/>
    </row>
    <row r="515" spans="21:22" ht="12">
      <c r="U515" s="5"/>
      <c r="V515" s="5"/>
    </row>
    <row r="516" spans="21:22" ht="12">
      <c r="U516" s="5"/>
      <c r="V516" s="5"/>
    </row>
    <row r="517" spans="21:22" ht="12">
      <c r="U517" s="5"/>
      <c r="V517" s="5"/>
    </row>
    <row r="518" spans="21:22" ht="12">
      <c r="U518" s="5"/>
      <c r="V518" s="5"/>
    </row>
    <row r="519" spans="21:22" ht="12">
      <c r="U519" s="5"/>
      <c r="V519" s="5"/>
    </row>
    <row r="520" spans="21:22" ht="12">
      <c r="U520" s="5"/>
      <c r="V520" s="5"/>
    </row>
    <row r="521" spans="21:22" ht="12">
      <c r="U521" s="5"/>
      <c r="V521" s="5"/>
    </row>
    <row r="522" spans="21:22" ht="12">
      <c r="U522" s="5"/>
      <c r="V522" s="5"/>
    </row>
    <row r="523" spans="21:22" ht="12">
      <c r="U523" s="5"/>
      <c r="V523" s="5"/>
    </row>
    <row r="524" spans="21:22" ht="12">
      <c r="U524" s="5"/>
      <c r="V524" s="5"/>
    </row>
    <row r="525" spans="21:22" ht="12">
      <c r="U525" s="5"/>
      <c r="V525" s="5"/>
    </row>
    <row r="526" spans="21:22" ht="12">
      <c r="U526" s="5"/>
      <c r="V526" s="5"/>
    </row>
    <row r="527" spans="21:22" ht="12">
      <c r="U527" s="5"/>
      <c r="V527" s="5"/>
    </row>
    <row r="528" spans="21:22" ht="12">
      <c r="U528" s="5"/>
      <c r="V528" s="5"/>
    </row>
    <row r="529" spans="21:22" ht="12">
      <c r="U529" s="5"/>
      <c r="V529" s="5"/>
    </row>
    <row r="530" spans="21:22" ht="12">
      <c r="U530" s="5"/>
      <c r="V530" s="5"/>
    </row>
    <row r="531" spans="21:22" ht="12">
      <c r="U531" s="5"/>
      <c r="V531" s="5"/>
    </row>
    <row r="532" spans="21:22" ht="12">
      <c r="U532" s="5"/>
      <c r="V532" s="5"/>
    </row>
    <row r="533" spans="21:22" ht="12">
      <c r="U533" s="5"/>
      <c r="V533" s="5"/>
    </row>
    <row r="534" spans="21:22" ht="12">
      <c r="U534" s="5"/>
      <c r="V534" s="5"/>
    </row>
    <row r="535" spans="21:22" ht="12">
      <c r="U535" s="5"/>
      <c r="V535" s="5"/>
    </row>
    <row r="536" spans="21:22" ht="12">
      <c r="U536" s="5"/>
      <c r="V536" s="5"/>
    </row>
    <row r="537" spans="21:22" ht="12">
      <c r="U537" s="5"/>
      <c r="V537" s="5"/>
    </row>
    <row r="538" spans="21:22" ht="12">
      <c r="U538" s="5"/>
      <c r="V538" s="5"/>
    </row>
    <row r="539" spans="21:22" ht="12">
      <c r="U539" s="5"/>
      <c r="V539" s="5"/>
    </row>
    <row r="540" spans="21:22" ht="12">
      <c r="U540" s="5"/>
      <c r="V540" s="5"/>
    </row>
    <row r="541" spans="21:22" ht="12">
      <c r="U541" s="5"/>
      <c r="V541" s="5"/>
    </row>
    <row r="542" spans="21:22" ht="12">
      <c r="U542" s="5"/>
      <c r="V542" s="5"/>
    </row>
    <row r="543" spans="21:22" ht="12">
      <c r="U543" s="5"/>
      <c r="V543" s="5"/>
    </row>
    <row r="544" spans="21:22" ht="12">
      <c r="U544" s="5"/>
      <c r="V544" s="5"/>
    </row>
    <row r="545" spans="21:22" ht="12">
      <c r="U545" s="5"/>
      <c r="V545" s="5"/>
    </row>
    <row r="546" spans="21:22" ht="12">
      <c r="U546" s="5"/>
      <c r="V546" s="5"/>
    </row>
    <row r="547" spans="21:22" ht="12">
      <c r="U547" s="5"/>
      <c r="V547" s="5"/>
    </row>
    <row r="548" spans="21:22" ht="12">
      <c r="U548" s="5"/>
      <c r="V548" s="5"/>
    </row>
    <row r="549" spans="21:22" ht="12">
      <c r="U549" s="5"/>
      <c r="V549" s="5"/>
    </row>
    <row r="550" spans="21:22" ht="12">
      <c r="U550" s="5"/>
      <c r="V550" s="5"/>
    </row>
    <row r="551" spans="21:22" ht="12">
      <c r="U551" s="5"/>
      <c r="V551" s="5"/>
    </row>
    <row r="552" spans="21:22" ht="12">
      <c r="U552" s="5"/>
      <c r="V552" s="5"/>
    </row>
    <row r="553" spans="21:22" ht="12">
      <c r="U553" s="5"/>
      <c r="V553" s="5"/>
    </row>
    <row r="554" spans="21:22" ht="12">
      <c r="U554" s="5"/>
      <c r="V554" s="5"/>
    </row>
    <row r="555" spans="21:22" ht="12">
      <c r="U555" s="5"/>
      <c r="V555" s="5"/>
    </row>
    <row r="556" spans="21:22" ht="12">
      <c r="U556" s="5"/>
      <c r="V556" s="5"/>
    </row>
    <row r="557" spans="21:22" ht="12">
      <c r="U557" s="5"/>
      <c r="V557" s="5"/>
    </row>
    <row r="558" spans="21:22" ht="12">
      <c r="U558" s="5"/>
      <c r="V558" s="5"/>
    </row>
    <row r="559" spans="21:22" ht="12">
      <c r="U559" s="5"/>
      <c r="V559" s="5"/>
    </row>
    <row r="560" spans="21:22" ht="12">
      <c r="U560" s="5"/>
      <c r="V560" s="5"/>
    </row>
    <row r="561" spans="21:22" ht="12">
      <c r="U561" s="5"/>
      <c r="V561" s="5"/>
    </row>
    <row r="562" spans="21:22" ht="12">
      <c r="U562" s="5"/>
      <c r="V562" s="5"/>
    </row>
    <row r="563" spans="21:22" ht="12">
      <c r="U563" s="5"/>
      <c r="V563" s="5"/>
    </row>
    <row r="564" spans="21:22" ht="12">
      <c r="U564" s="5"/>
      <c r="V564" s="5"/>
    </row>
    <row r="565" spans="21:22" ht="12">
      <c r="U565" s="5"/>
      <c r="V565" s="5"/>
    </row>
    <row r="566" spans="21:22" ht="12">
      <c r="U566" s="5"/>
      <c r="V566" s="5"/>
    </row>
    <row r="567" spans="21:22" ht="12">
      <c r="U567" s="5"/>
      <c r="V567" s="5"/>
    </row>
    <row r="568" spans="21:22" ht="12">
      <c r="U568" s="5"/>
      <c r="V568" s="5"/>
    </row>
    <row r="569" spans="21:22" ht="12">
      <c r="U569" s="5"/>
      <c r="V569" s="5"/>
    </row>
    <row r="570" spans="21:22" ht="12">
      <c r="U570" s="5"/>
      <c r="V570" s="5"/>
    </row>
    <row r="571" spans="21:22" ht="12">
      <c r="U571" s="5"/>
      <c r="V571" s="5"/>
    </row>
    <row r="572" spans="21:22" ht="12">
      <c r="U572" s="5"/>
      <c r="V572" s="5"/>
    </row>
    <row r="573" spans="21:22" ht="12">
      <c r="U573" s="5"/>
      <c r="V573" s="5"/>
    </row>
    <row r="574" spans="21:22" ht="12">
      <c r="U574" s="5"/>
      <c r="V574" s="5"/>
    </row>
    <row r="575" spans="21:22" ht="12">
      <c r="U575" s="5"/>
      <c r="V575" s="5"/>
    </row>
    <row r="576" spans="21:22" ht="12">
      <c r="U576" s="5"/>
      <c r="V576" s="5"/>
    </row>
  </sheetData>
  <sheetProtection/>
  <mergeCells count="13">
    <mergeCell ref="E28:H28"/>
    <mergeCell ref="M29:M30"/>
    <mergeCell ref="D15:G15"/>
    <mergeCell ref="H15:K15"/>
    <mergeCell ref="B24:K24"/>
    <mergeCell ref="B25:K25"/>
    <mergeCell ref="B26:K26"/>
    <mergeCell ref="P15:S15"/>
    <mergeCell ref="T15:V15"/>
    <mergeCell ref="S6:V6"/>
    <mergeCell ref="S7:V7"/>
    <mergeCell ref="G7:K7"/>
    <mergeCell ref="G6:K6"/>
  </mergeCells>
  <printOptions/>
  <pageMargins left="0.75" right="0.75" top="1" bottom="1" header="0" footer="0"/>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J137"/>
  <sheetViews>
    <sheetView zoomScalePageLayoutView="0" workbookViewId="0" topLeftCell="A1">
      <pane xSplit="2" ySplit="2" topLeftCell="C3" activePane="bottomRight" state="frozen"/>
      <selection pane="topLeft" activeCell="A1" sqref="A1"/>
      <selection pane="topRight" activeCell="B1" sqref="B1"/>
      <selection pane="bottomLeft" activeCell="A3" sqref="A3"/>
      <selection pane="bottomRight" activeCell="H26" sqref="H26:H135"/>
    </sheetView>
  </sheetViews>
  <sheetFormatPr defaultColWidth="9.140625" defaultRowHeight="12.75"/>
  <cols>
    <col min="1" max="1" width="6.7109375" style="115" customWidth="1"/>
    <col min="2" max="2" width="24.421875" style="116" customWidth="1"/>
    <col min="3" max="8" width="16.7109375" style="68" customWidth="1"/>
    <col min="9" max="9" width="16.57421875" style="68" customWidth="1"/>
    <col min="10" max="10" width="16.7109375" style="68" customWidth="1"/>
  </cols>
  <sheetData>
    <row r="1" ht="18.75">
      <c r="C1" s="240" t="s">
        <v>221</v>
      </c>
    </row>
    <row r="2" ht="15.75" customHeight="1">
      <c r="C2" s="65"/>
    </row>
    <row r="3" spans="2:3" ht="29.25">
      <c r="B3" s="120" t="s">
        <v>178</v>
      </c>
      <c r="C3" s="121">
        <v>957141043</v>
      </c>
    </row>
    <row r="4" spans="2:3" ht="15">
      <c r="B4" s="120" t="s">
        <v>179</v>
      </c>
      <c r="C4" s="122">
        <v>0.8</v>
      </c>
    </row>
    <row r="5" spans="2:6" ht="31.5" customHeight="1">
      <c r="B5" s="120" t="s">
        <v>180</v>
      </c>
      <c r="C5" s="212">
        <f>C3*C4</f>
        <v>765712834.4000001</v>
      </c>
      <c r="F5" s="211"/>
    </row>
    <row r="6" ht="15">
      <c r="B6" s="119"/>
    </row>
    <row r="7" ht="15">
      <c r="B7" s="118" t="s">
        <v>181</v>
      </c>
    </row>
    <row r="8" spans="2:4" ht="15">
      <c r="B8" s="120" t="s">
        <v>182</v>
      </c>
      <c r="C8" s="121">
        <f>C5-C9-C10</f>
        <v>477034918.4000001</v>
      </c>
      <c r="D8" s="237">
        <f>C8/$C$5*100</f>
        <v>62.29945443892119</v>
      </c>
    </row>
    <row r="9" spans="2:6" ht="18" customHeight="1">
      <c r="B9" s="120" t="s">
        <v>183</v>
      </c>
      <c r="C9" s="210">
        <v>279146865</v>
      </c>
      <c r="D9" s="237">
        <f>C9/$C$5*100</f>
        <v>36.4558163921511</v>
      </c>
      <c r="F9" s="117"/>
    </row>
    <row r="10" spans="2:4" ht="18.75" customHeight="1">
      <c r="B10" s="120" t="s">
        <v>184</v>
      </c>
      <c r="C10" s="210">
        <v>9531051</v>
      </c>
      <c r="D10" s="237">
        <f>C10/$C$5*100</f>
        <v>1.2447291689277187</v>
      </c>
    </row>
    <row r="11" spans="2:4" ht="15">
      <c r="B11" s="68"/>
      <c r="C11" s="186">
        <f>SUM(C8:C10)</f>
        <v>765712834.4000001</v>
      </c>
      <c r="D11" s="117">
        <f>SUM(D8:D10)</f>
        <v>100.00000000000001</v>
      </c>
    </row>
    <row r="12" spans="2:8" ht="15">
      <c r="B12" s="68"/>
      <c r="D12" s="138"/>
      <c r="E12" s="138"/>
      <c r="F12" s="138"/>
      <c r="G12" s="138"/>
      <c r="H12" s="138"/>
    </row>
    <row r="13" ht="15">
      <c r="B13" s="68"/>
    </row>
    <row r="14" spans="1:9" ht="30">
      <c r="A14" s="125"/>
      <c r="B14" s="218"/>
      <c r="C14" s="126" t="s">
        <v>185</v>
      </c>
      <c r="D14" s="143" t="s">
        <v>202</v>
      </c>
      <c r="E14" s="144" t="s">
        <v>203</v>
      </c>
      <c r="F14" s="144" t="s">
        <v>204</v>
      </c>
      <c r="G14" s="145" t="s">
        <v>205</v>
      </c>
      <c r="H14" s="222" t="s">
        <v>206</v>
      </c>
      <c r="I14" s="126" t="s">
        <v>186</v>
      </c>
    </row>
    <row r="15" spans="1:9" ht="15.75">
      <c r="A15" s="123"/>
      <c r="B15" s="124" t="s">
        <v>187</v>
      </c>
      <c r="C15" s="213">
        <f aca="true" t="shared" si="0" ref="C15:I15">C25+C136</f>
        <v>765712834.4000001</v>
      </c>
      <c r="D15" s="213">
        <f t="shared" si="0"/>
        <v>59981860</v>
      </c>
      <c r="E15" s="213">
        <f t="shared" si="0"/>
        <v>31716082</v>
      </c>
      <c r="F15" s="213">
        <f t="shared" si="0"/>
        <v>1402849</v>
      </c>
      <c r="G15" s="213">
        <f t="shared" si="0"/>
        <v>13654958</v>
      </c>
      <c r="H15" s="213">
        <f>H25+H136</f>
        <v>106755749</v>
      </c>
      <c r="I15" s="213">
        <f t="shared" si="0"/>
        <v>872468583.4000002</v>
      </c>
    </row>
    <row r="16" spans="1:10" ht="15.75">
      <c r="A16" s="134">
        <v>1</v>
      </c>
      <c r="B16" s="170" t="s">
        <v>188</v>
      </c>
      <c r="C16" s="231">
        <f>IIN_VK_SK!F11</f>
        <v>25784850.780785225</v>
      </c>
      <c r="D16" s="235">
        <v>546766</v>
      </c>
      <c r="E16" s="236">
        <v>897553</v>
      </c>
      <c r="F16" s="236">
        <v>5883</v>
      </c>
      <c r="G16" s="236">
        <v>325829</v>
      </c>
      <c r="H16" s="234">
        <f>SUM(D16:G16)</f>
        <v>1776031</v>
      </c>
      <c r="I16" s="231">
        <f>C16+H16</f>
        <v>27560881.780785225</v>
      </c>
      <c r="J16" s="138"/>
    </row>
    <row r="17" spans="1:10" ht="15.75">
      <c r="A17" s="132">
        <v>2</v>
      </c>
      <c r="B17" s="171" t="s">
        <v>189</v>
      </c>
      <c r="C17" s="221">
        <f>IIN_VK_SK!F12</f>
        <v>7633607.1309515815</v>
      </c>
      <c r="D17" s="219">
        <v>144785</v>
      </c>
      <c r="E17" s="215">
        <v>154068</v>
      </c>
      <c r="F17" s="215">
        <v>1689</v>
      </c>
      <c r="G17" s="215">
        <v>67695</v>
      </c>
      <c r="H17" s="223">
        <f aca="true" t="shared" si="1" ref="H17:H80">SUM(D17:G17)</f>
        <v>368237</v>
      </c>
      <c r="I17" s="221">
        <f aca="true" t="shared" si="2" ref="I17:I24">C17+H17</f>
        <v>8001844.1309515815</v>
      </c>
      <c r="J17" s="138"/>
    </row>
    <row r="18" spans="1:10" ht="15.75">
      <c r="A18" s="132">
        <v>3</v>
      </c>
      <c r="B18" s="171" t="s">
        <v>190</v>
      </c>
      <c r="C18" s="221">
        <f>IIN_VK_SK!F13</f>
        <v>23327570.633353487</v>
      </c>
      <c r="D18" s="219">
        <v>742885</v>
      </c>
      <c r="E18" s="215">
        <v>796267</v>
      </c>
      <c r="F18" s="215">
        <v>22410</v>
      </c>
      <c r="G18" s="215">
        <v>387750</v>
      </c>
      <c r="H18" s="223">
        <f t="shared" si="1"/>
        <v>1949312</v>
      </c>
      <c r="I18" s="221">
        <f t="shared" si="2"/>
        <v>25276882.633353487</v>
      </c>
      <c r="J18" s="138"/>
    </row>
    <row r="19" spans="1:10" ht="15.75">
      <c r="A19" s="132">
        <v>4</v>
      </c>
      <c r="B19" s="171" t="s">
        <v>191</v>
      </c>
      <c r="C19" s="221">
        <f>IIN_VK_SK!F14</f>
        <v>25922129.264221825</v>
      </c>
      <c r="D19" s="219">
        <v>4201940</v>
      </c>
      <c r="E19" s="215">
        <v>967815</v>
      </c>
      <c r="F19" s="215">
        <v>12201</v>
      </c>
      <c r="G19" s="215">
        <v>731751</v>
      </c>
      <c r="H19" s="223">
        <f t="shared" si="1"/>
        <v>5913707</v>
      </c>
      <c r="I19" s="221">
        <f t="shared" si="2"/>
        <v>31835836.264221825</v>
      </c>
      <c r="J19" s="138"/>
    </row>
    <row r="20" spans="1:10" ht="15.75">
      <c r="A20" s="132">
        <v>5</v>
      </c>
      <c r="B20" s="171" t="s">
        <v>192</v>
      </c>
      <c r="C20" s="221">
        <f>IIN_VK_SK!F15</f>
        <v>24292136.673402697</v>
      </c>
      <c r="D20" s="219">
        <v>1054959</v>
      </c>
      <c r="E20" s="215">
        <v>989595</v>
      </c>
      <c r="F20" s="215">
        <v>11985</v>
      </c>
      <c r="G20" s="215">
        <v>330055</v>
      </c>
      <c r="H20" s="223">
        <f t="shared" si="1"/>
        <v>2386594</v>
      </c>
      <c r="I20" s="221">
        <f t="shared" si="2"/>
        <v>26678730.673402697</v>
      </c>
      <c r="J20" s="138"/>
    </row>
    <row r="21" spans="1:10" ht="15.75">
      <c r="A21" s="132">
        <v>6</v>
      </c>
      <c r="B21" s="171" t="s">
        <v>193</v>
      </c>
      <c r="C21" s="221">
        <f>IIN_VK_SK!F16</f>
        <v>8897520.187079607</v>
      </c>
      <c r="D21" s="219">
        <v>235009</v>
      </c>
      <c r="E21" s="215">
        <v>223141</v>
      </c>
      <c r="F21" s="215">
        <v>2682</v>
      </c>
      <c r="G21" s="215">
        <v>111871</v>
      </c>
      <c r="H21" s="223">
        <f t="shared" si="1"/>
        <v>572703</v>
      </c>
      <c r="I21" s="221">
        <f t="shared" si="2"/>
        <v>9470223.187079607</v>
      </c>
      <c r="J21" s="138"/>
    </row>
    <row r="22" spans="1:10" ht="15.75">
      <c r="A22" s="132">
        <v>7</v>
      </c>
      <c r="B22" s="171" t="s">
        <v>194</v>
      </c>
      <c r="C22" s="221">
        <f>IIN_VK_SK!F17</f>
        <v>316299253.5140886</v>
      </c>
      <c r="D22" s="219">
        <v>24759709</v>
      </c>
      <c r="E22" s="215">
        <v>20987226</v>
      </c>
      <c r="F22" s="215">
        <v>306899</v>
      </c>
      <c r="G22" s="215">
        <v>7303356</v>
      </c>
      <c r="H22" s="223">
        <f t="shared" si="1"/>
        <v>53357190</v>
      </c>
      <c r="I22" s="221">
        <f t="shared" si="2"/>
        <v>369656443.5140886</v>
      </c>
      <c r="J22" s="138"/>
    </row>
    <row r="23" spans="1:10" ht="15.75">
      <c r="A23" s="132">
        <v>8</v>
      </c>
      <c r="B23" s="171" t="s">
        <v>173</v>
      </c>
      <c r="C23" s="221">
        <f>IIN_VK_SK!F18</f>
        <v>9809461.213295383</v>
      </c>
      <c r="D23" s="219">
        <v>297863</v>
      </c>
      <c r="E23" s="215">
        <v>395463</v>
      </c>
      <c r="F23" s="215">
        <v>9353</v>
      </c>
      <c r="G23" s="215">
        <v>165897</v>
      </c>
      <c r="H23" s="223">
        <f t="shared" si="1"/>
        <v>868576</v>
      </c>
      <c r="I23" s="221">
        <f t="shared" si="2"/>
        <v>10678037.213295383</v>
      </c>
      <c r="J23" s="138"/>
    </row>
    <row r="24" spans="1:10" ht="15.75">
      <c r="A24" s="135">
        <v>9</v>
      </c>
      <c r="B24" s="173" t="s">
        <v>195</v>
      </c>
      <c r="C24" s="224">
        <f>IIN_VK_SK!F19</f>
        <v>16938517.89748344</v>
      </c>
      <c r="D24" s="229">
        <v>1001175</v>
      </c>
      <c r="E24" s="230">
        <v>802500</v>
      </c>
      <c r="F24" s="230">
        <v>65350</v>
      </c>
      <c r="G24" s="230">
        <v>188787</v>
      </c>
      <c r="H24" s="227">
        <f t="shared" si="1"/>
        <v>2057812</v>
      </c>
      <c r="I24" s="224">
        <f t="shared" si="2"/>
        <v>18996329.89748344</v>
      </c>
      <c r="J24" s="138"/>
    </row>
    <row r="25" spans="1:10" ht="15.75">
      <c r="A25" s="368" t="s">
        <v>200</v>
      </c>
      <c r="B25" s="368"/>
      <c r="C25" s="214">
        <f aca="true" t="shared" si="3" ref="C25:I25">SUM(C16:C24)</f>
        <v>458905047.2946619</v>
      </c>
      <c r="D25" s="228">
        <f>SUM(D16:D24)</f>
        <v>32985091</v>
      </c>
      <c r="E25" s="228">
        <f>SUM(E16:E24)</f>
        <v>26213628</v>
      </c>
      <c r="F25" s="228">
        <f>SUM(F16:F24)</f>
        <v>438452</v>
      </c>
      <c r="G25" s="228">
        <f>SUM(G16:G24)</f>
        <v>9612991</v>
      </c>
      <c r="H25" s="214">
        <f t="shared" si="3"/>
        <v>69250162</v>
      </c>
      <c r="I25" s="214">
        <f t="shared" si="3"/>
        <v>528155209.2946619</v>
      </c>
      <c r="J25" s="138"/>
    </row>
    <row r="26" spans="1:10" ht="15.75">
      <c r="A26" s="134">
        <v>10</v>
      </c>
      <c r="B26" s="170" t="s">
        <v>106</v>
      </c>
      <c r="C26" s="231">
        <f>IIN_VK_SK!F20</f>
        <v>615546.7463646829</v>
      </c>
      <c r="D26" s="232">
        <v>70109</v>
      </c>
      <c r="E26" s="233">
        <v>1897</v>
      </c>
      <c r="F26" s="233">
        <v>557</v>
      </c>
      <c r="G26" s="233">
        <v>4817</v>
      </c>
      <c r="H26" s="234">
        <f t="shared" si="1"/>
        <v>77380</v>
      </c>
      <c r="I26" s="231">
        <f aca="true" t="shared" si="4" ref="I26:I57">C26+H26</f>
        <v>692926.7463646829</v>
      </c>
      <c r="J26" s="138"/>
    </row>
    <row r="27" spans="1:10" ht="15.75">
      <c r="A27" s="132">
        <v>11</v>
      </c>
      <c r="B27" s="171" t="s">
        <v>41</v>
      </c>
      <c r="C27" s="221">
        <f>IIN_VK_SK!F21</f>
        <v>3380285.3523006155</v>
      </c>
      <c r="D27" s="220">
        <v>108719</v>
      </c>
      <c r="E27" s="216">
        <v>103937</v>
      </c>
      <c r="F27" s="216">
        <v>14991</v>
      </c>
      <c r="G27" s="216">
        <v>28324</v>
      </c>
      <c r="H27" s="223">
        <f t="shared" si="1"/>
        <v>255971</v>
      </c>
      <c r="I27" s="221">
        <f t="shared" si="4"/>
        <v>3636256.3523006155</v>
      </c>
      <c r="J27" s="138"/>
    </row>
    <row r="28" spans="1:10" ht="15.75">
      <c r="A28" s="132">
        <v>12</v>
      </c>
      <c r="B28" s="171" t="s">
        <v>90</v>
      </c>
      <c r="C28" s="221">
        <f>IIN_VK_SK!F22</f>
        <v>2289835.3515658206</v>
      </c>
      <c r="D28" s="220">
        <v>243415</v>
      </c>
      <c r="E28" s="216">
        <v>22417</v>
      </c>
      <c r="F28" s="216">
        <v>8225</v>
      </c>
      <c r="G28" s="216">
        <v>17039</v>
      </c>
      <c r="H28" s="223">
        <f t="shared" si="1"/>
        <v>291096</v>
      </c>
      <c r="I28" s="221">
        <f t="shared" si="4"/>
        <v>2580931.3515658206</v>
      </c>
      <c r="J28" s="138"/>
    </row>
    <row r="29" spans="1:10" ht="15.75">
      <c r="A29" s="132">
        <v>13</v>
      </c>
      <c r="B29" s="171" t="s">
        <v>131</v>
      </c>
      <c r="C29" s="221">
        <f>IIN_VK_SK!F23</f>
        <v>785971.5437219796</v>
      </c>
      <c r="D29" s="220">
        <v>60159</v>
      </c>
      <c r="E29" s="216">
        <v>3181</v>
      </c>
      <c r="F29" s="216">
        <v>0</v>
      </c>
      <c r="G29" s="216">
        <v>2852</v>
      </c>
      <c r="H29" s="223">
        <f t="shared" si="1"/>
        <v>66192</v>
      </c>
      <c r="I29" s="221">
        <f t="shared" si="4"/>
        <v>852163.5437219796</v>
      </c>
      <c r="J29" s="138"/>
    </row>
    <row r="30" spans="1:10" ht="15.75">
      <c r="A30" s="132">
        <v>14</v>
      </c>
      <c r="B30" s="171" t="s">
        <v>93</v>
      </c>
      <c r="C30" s="221">
        <f>IIN_VK_SK!F24</f>
        <v>1138912.859054791</v>
      </c>
      <c r="D30" s="220">
        <v>109875</v>
      </c>
      <c r="E30" s="216">
        <v>5716</v>
      </c>
      <c r="F30" s="216">
        <v>90</v>
      </c>
      <c r="G30" s="216">
        <v>6082</v>
      </c>
      <c r="H30" s="223">
        <f t="shared" si="1"/>
        <v>121763</v>
      </c>
      <c r="I30" s="221">
        <f t="shared" si="4"/>
        <v>1260675.859054791</v>
      </c>
      <c r="J30" s="138"/>
    </row>
    <row r="31" spans="1:10" ht="15.75">
      <c r="A31" s="132">
        <v>15</v>
      </c>
      <c r="B31" s="171" t="s">
        <v>84</v>
      </c>
      <c r="C31" s="221">
        <f>IIN_VK_SK!F25</f>
        <v>407575.96804724686</v>
      </c>
      <c r="D31" s="220">
        <v>50566</v>
      </c>
      <c r="E31" s="216">
        <v>2239</v>
      </c>
      <c r="F31" s="216">
        <v>2153</v>
      </c>
      <c r="G31" s="216">
        <v>2233</v>
      </c>
      <c r="H31" s="223">
        <f t="shared" si="1"/>
        <v>57191</v>
      </c>
      <c r="I31" s="221">
        <f t="shared" si="4"/>
        <v>464766.96804724686</v>
      </c>
      <c r="J31" s="138"/>
    </row>
    <row r="32" spans="1:10" ht="15.75">
      <c r="A32" s="132">
        <v>16</v>
      </c>
      <c r="B32" s="171" t="s">
        <v>45</v>
      </c>
      <c r="C32" s="221">
        <f>IIN_VK_SK!F26</f>
        <v>4106245.1854362297</v>
      </c>
      <c r="D32" s="220">
        <v>325863</v>
      </c>
      <c r="E32" s="216">
        <v>50912</v>
      </c>
      <c r="F32" s="216">
        <v>18072</v>
      </c>
      <c r="G32" s="216">
        <v>33033</v>
      </c>
      <c r="H32" s="223">
        <f t="shared" si="1"/>
        <v>427880</v>
      </c>
      <c r="I32" s="221">
        <f t="shared" si="4"/>
        <v>4534125.18543623</v>
      </c>
      <c r="J32" s="138"/>
    </row>
    <row r="33" spans="1:10" ht="15.75">
      <c r="A33" s="132">
        <v>17</v>
      </c>
      <c r="B33" s="171" t="s">
        <v>56</v>
      </c>
      <c r="C33" s="221">
        <f>IIN_VK_SK!F27</f>
        <v>1794334.8769251432</v>
      </c>
      <c r="D33" s="220">
        <v>169407</v>
      </c>
      <c r="E33" s="216">
        <v>19278</v>
      </c>
      <c r="F33" s="216">
        <v>9389</v>
      </c>
      <c r="G33" s="216">
        <v>15154</v>
      </c>
      <c r="H33" s="223">
        <f t="shared" si="1"/>
        <v>213228</v>
      </c>
      <c r="I33" s="221">
        <f t="shared" si="4"/>
        <v>2007562.8769251432</v>
      </c>
      <c r="J33" s="138"/>
    </row>
    <row r="34" spans="1:10" ht="15.75">
      <c r="A34" s="132">
        <v>18</v>
      </c>
      <c r="B34" s="171" t="s">
        <v>196</v>
      </c>
      <c r="C34" s="221">
        <f>IIN_VK_SK!F28</f>
        <v>813126.2718075578</v>
      </c>
      <c r="D34" s="220">
        <v>98040</v>
      </c>
      <c r="E34" s="216">
        <v>5720</v>
      </c>
      <c r="F34" s="216">
        <v>22592</v>
      </c>
      <c r="G34" s="216">
        <v>4858</v>
      </c>
      <c r="H34" s="223">
        <f t="shared" si="1"/>
        <v>131210</v>
      </c>
      <c r="I34" s="221">
        <f t="shared" si="4"/>
        <v>944336.2718075578</v>
      </c>
      <c r="J34" s="138"/>
    </row>
    <row r="35" spans="1:10" ht="15.75">
      <c r="A35" s="132">
        <v>19</v>
      </c>
      <c r="B35" s="171" t="s">
        <v>69</v>
      </c>
      <c r="C35" s="221">
        <f>IIN_VK_SK!F29</f>
        <v>1985264.6712114036</v>
      </c>
      <c r="D35" s="220">
        <v>252487</v>
      </c>
      <c r="E35" s="216">
        <v>23289</v>
      </c>
      <c r="F35" s="216">
        <v>4394</v>
      </c>
      <c r="G35" s="216">
        <v>11617</v>
      </c>
      <c r="H35" s="223">
        <f t="shared" si="1"/>
        <v>291787</v>
      </c>
      <c r="I35" s="221">
        <f t="shared" si="4"/>
        <v>2277051.671211404</v>
      </c>
      <c r="J35" s="138"/>
    </row>
    <row r="36" spans="1:10" ht="15.75">
      <c r="A36" s="132">
        <v>20</v>
      </c>
      <c r="B36" s="171" t="s">
        <v>132</v>
      </c>
      <c r="C36" s="221">
        <f>IIN_VK_SK!F30</f>
        <v>5078304.934866442</v>
      </c>
      <c r="D36" s="220">
        <v>567802</v>
      </c>
      <c r="E36" s="216">
        <v>116423</v>
      </c>
      <c r="F36" s="216">
        <v>3120</v>
      </c>
      <c r="G36" s="216">
        <v>120769</v>
      </c>
      <c r="H36" s="223">
        <f t="shared" si="1"/>
        <v>808114</v>
      </c>
      <c r="I36" s="221">
        <f t="shared" si="4"/>
        <v>5886418.934866442</v>
      </c>
      <c r="J36" s="138"/>
    </row>
    <row r="37" spans="1:10" ht="15.75">
      <c r="A37" s="132">
        <v>21</v>
      </c>
      <c r="B37" s="171" t="s">
        <v>109</v>
      </c>
      <c r="C37" s="221">
        <f>IIN_VK_SK!F31</f>
        <v>5541693.983632938</v>
      </c>
      <c r="D37" s="220">
        <v>517823</v>
      </c>
      <c r="E37" s="216">
        <v>102031</v>
      </c>
      <c r="F37" s="216">
        <v>28375</v>
      </c>
      <c r="G37" s="216">
        <v>128084</v>
      </c>
      <c r="H37" s="223">
        <f t="shared" si="1"/>
        <v>776313</v>
      </c>
      <c r="I37" s="221">
        <f t="shared" si="4"/>
        <v>6318006.983632938</v>
      </c>
      <c r="J37" s="138"/>
    </row>
    <row r="38" spans="1:10" ht="15.75">
      <c r="A38" s="132">
        <v>22</v>
      </c>
      <c r="B38" s="171" t="s">
        <v>115</v>
      </c>
      <c r="C38" s="221">
        <f>IIN_VK_SK!F32</f>
        <v>2047941.2081429698</v>
      </c>
      <c r="D38" s="220">
        <v>144638</v>
      </c>
      <c r="E38" s="216">
        <v>17364</v>
      </c>
      <c r="F38" s="216">
        <v>6054</v>
      </c>
      <c r="G38" s="216">
        <v>26304</v>
      </c>
      <c r="H38" s="223">
        <f t="shared" si="1"/>
        <v>194360</v>
      </c>
      <c r="I38" s="221">
        <f t="shared" si="4"/>
        <v>2242301.2081429698</v>
      </c>
      <c r="J38" s="138"/>
    </row>
    <row r="39" spans="1:10" ht="15.75">
      <c r="A39" s="132">
        <v>23</v>
      </c>
      <c r="B39" s="171" t="s">
        <v>46</v>
      </c>
      <c r="C39" s="221">
        <f>IIN_VK_SK!F33</f>
        <v>225187.30014223466</v>
      </c>
      <c r="D39" s="220">
        <v>39325</v>
      </c>
      <c r="E39" s="217">
        <v>793</v>
      </c>
      <c r="F39" s="216">
        <v>99</v>
      </c>
      <c r="G39" s="216">
        <v>976</v>
      </c>
      <c r="H39" s="223">
        <f t="shared" si="1"/>
        <v>41193</v>
      </c>
      <c r="I39" s="221">
        <f t="shared" si="4"/>
        <v>266380.30014223466</v>
      </c>
      <c r="J39" s="138"/>
    </row>
    <row r="40" spans="1:10" ht="15.75">
      <c r="A40" s="132">
        <v>24</v>
      </c>
      <c r="B40" s="171" t="s">
        <v>47</v>
      </c>
      <c r="C40" s="221">
        <f>IIN_VK_SK!F34</f>
        <v>3180470.7462743833</v>
      </c>
      <c r="D40" s="220">
        <v>210328</v>
      </c>
      <c r="E40" s="216">
        <v>35519</v>
      </c>
      <c r="F40" s="216">
        <v>3989</v>
      </c>
      <c r="G40" s="216">
        <v>21199</v>
      </c>
      <c r="H40" s="223">
        <f t="shared" si="1"/>
        <v>271035</v>
      </c>
      <c r="I40" s="221">
        <f t="shared" si="4"/>
        <v>3451505.7462743833</v>
      </c>
      <c r="J40" s="138"/>
    </row>
    <row r="41" spans="1:10" ht="15.75">
      <c r="A41" s="132">
        <v>25</v>
      </c>
      <c r="B41" s="171" t="s">
        <v>52</v>
      </c>
      <c r="C41" s="221">
        <f>IIN_VK_SK!F35</f>
        <v>7184076.8090919405</v>
      </c>
      <c r="D41" s="220">
        <v>813416</v>
      </c>
      <c r="E41" s="216">
        <v>128903</v>
      </c>
      <c r="F41" s="216">
        <v>40158</v>
      </c>
      <c r="G41" s="216">
        <v>79217</v>
      </c>
      <c r="H41" s="223">
        <f t="shared" si="1"/>
        <v>1061694</v>
      </c>
      <c r="I41" s="221">
        <f t="shared" si="4"/>
        <v>8245770.8090919405</v>
      </c>
      <c r="J41" s="138"/>
    </row>
    <row r="42" spans="1:10" ht="15.75">
      <c r="A42" s="132">
        <v>26</v>
      </c>
      <c r="B42" s="171" t="s">
        <v>133</v>
      </c>
      <c r="C42" s="221">
        <f>IIN_VK_SK!F36</f>
        <v>1096819.9627385123</v>
      </c>
      <c r="D42" s="220">
        <v>88554</v>
      </c>
      <c r="E42" s="216">
        <v>10083</v>
      </c>
      <c r="F42" s="216">
        <v>9552</v>
      </c>
      <c r="G42" s="216">
        <v>8788</v>
      </c>
      <c r="H42" s="223">
        <f t="shared" si="1"/>
        <v>116977</v>
      </c>
      <c r="I42" s="221">
        <f t="shared" si="4"/>
        <v>1213796.9627385123</v>
      </c>
      <c r="J42" s="138"/>
    </row>
    <row r="43" spans="1:10" ht="15.75">
      <c r="A43" s="132">
        <v>27</v>
      </c>
      <c r="B43" s="171" t="s">
        <v>134</v>
      </c>
      <c r="C43" s="221">
        <f>IIN_VK_SK!F37</f>
        <v>1630611.4716887225</v>
      </c>
      <c r="D43" s="220">
        <v>204549</v>
      </c>
      <c r="E43" s="216">
        <v>48738</v>
      </c>
      <c r="F43" s="216">
        <v>7377</v>
      </c>
      <c r="G43" s="216">
        <v>13571</v>
      </c>
      <c r="H43" s="223">
        <f t="shared" si="1"/>
        <v>274235</v>
      </c>
      <c r="I43" s="221">
        <f t="shared" si="4"/>
        <v>1904846.4716887225</v>
      </c>
      <c r="J43" s="138"/>
    </row>
    <row r="44" spans="1:10" ht="15.75">
      <c r="A44" s="132">
        <v>28</v>
      </c>
      <c r="B44" s="171" t="s">
        <v>127</v>
      </c>
      <c r="C44" s="221">
        <f>IIN_VK_SK!F38</f>
        <v>2125396.4627235234</v>
      </c>
      <c r="D44" s="220">
        <v>200742</v>
      </c>
      <c r="E44" s="216">
        <v>19589</v>
      </c>
      <c r="F44" s="216">
        <v>31381</v>
      </c>
      <c r="G44" s="216">
        <v>22270</v>
      </c>
      <c r="H44" s="223">
        <f t="shared" si="1"/>
        <v>273982</v>
      </c>
      <c r="I44" s="221">
        <f t="shared" si="4"/>
        <v>2399378.4627235234</v>
      </c>
      <c r="J44" s="138"/>
    </row>
    <row r="45" spans="1:10" ht="15.75">
      <c r="A45" s="132">
        <v>29</v>
      </c>
      <c r="B45" s="171" t="s">
        <v>135</v>
      </c>
      <c r="C45" s="221">
        <f>IIN_VK_SK!F39</f>
        <v>3516183.0991229117</v>
      </c>
      <c r="D45" s="220">
        <v>492718</v>
      </c>
      <c r="E45" s="216">
        <v>40583</v>
      </c>
      <c r="F45" s="216">
        <v>0</v>
      </c>
      <c r="G45" s="216">
        <v>132618</v>
      </c>
      <c r="H45" s="223">
        <f t="shared" si="1"/>
        <v>665919</v>
      </c>
      <c r="I45" s="221">
        <f t="shared" si="4"/>
        <v>4182102.0991229117</v>
      </c>
      <c r="J45" s="138"/>
    </row>
    <row r="46" spans="1:10" ht="15.75">
      <c r="A46" s="132">
        <v>30</v>
      </c>
      <c r="B46" s="171" t="s">
        <v>57</v>
      </c>
      <c r="C46" s="221">
        <f>IIN_VK_SK!F40</f>
        <v>6241274.9832130475</v>
      </c>
      <c r="D46" s="220">
        <v>297978</v>
      </c>
      <c r="E46" s="216">
        <v>190376</v>
      </c>
      <c r="F46" s="216">
        <v>15720</v>
      </c>
      <c r="G46" s="216">
        <v>97857</v>
      </c>
      <c r="H46" s="223">
        <f t="shared" si="1"/>
        <v>601931</v>
      </c>
      <c r="I46" s="221">
        <f t="shared" si="4"/>
        <v>6843205.9832130475</v>
      </c>
      <c r="J46" s="138"/>
    </row>
    <row r="47" spans="1:10" ht="15.75">
      <c r="A47" s="132">
        <v>31</v>
      </c>
      <c r="B47" s="171" t="s">
        <v>99</v>
      </c>
      <c r="C47" s="221">
        <f>IIN_VK_SK!F41</f>
        <v>672916.8519929622</v>
      </c>
      <c r="D47" s="220">
        <v>48025</v>
      </c>
      <c r="E47" s="216">
        <v>9319</v>
      </c>
      <c r="F47" s="216">
        <v>3572</v>
      </c>
      <c r="G47" s="216">
        <v>4117</v>
      </c>
      <c r="H47" s="223">
        <f t="shared" si="1"/>
        <v>65033</v>
      </c>
      <c r="I47" s="221">
        <f t="shared" si="4"/>
        <v>737949.8519929622</v>
      </c>
      <c r="J47" s="138"/>
    </row>
    <row r="48" spans="1:10" ht="15.75">
      <c r="A48" s="132">
        <v>32</v>
      </c>
      <c r="B48" s="171" t="s">
        <v>97</v>
      </c>
      <c r="C48" s="221">
        <f>IIN_VK_SK!F42</f>
        <v>489293.1241527362</v>
      </c>
      <c r="D48" s="220">
        <v>81905</v>
      </c>
      <c r="E48" s="216">
        <v>1279</v>
      </c>
      <c r="F48" s="216">
        <v>17</v>
      </c>
      <c r="G48" s="216">
        <v>3357</v>
      </c>
      <c r="H48" s="223">
        <f t="shared" si="1"/>
        <v>86558</v>
      </c>
      <c r="I48" s="221">
        <f t="shared" si="4"/>
        <v>575851.1241527363</v>
      </c>
      <c r="J48" s="138"/>
    </row>
    <row r="49" spans="1:10" ht="15.75">
      <c r="A49" s="132">
        <v>33</v>
      </c>
      <c r="B49" s="171" t="s">
        <v>83</v>
      </c>
      <c r="C49" s="221">
        <f>IIN_VK_SK!F43</f>
        <v>1377999.8458053349</v>
      </c>
      <c r="D49" s="220">
        <v>178060</v>
      </c>
      <c r="E49" s="216">
        <v>9419</v>
      </c>
      <c r="F49" s="216">
        <v>356</v>
      </c>
      <c r="G49" s="216">
        <v>9407</v>
      </c>
      <c r="H49" s="223">
        <f t="shared" si="1"/>
        <v>197242</v>
      </c>
      <c r="I49" s="221">
        <f t="shared" si="4"/>
        <v>1575241.8458053349</v>
      </c>
      <c r="J49" s="138"/>
    </row>
    <row r="50" spans="1:10" ht="15.75">
      <c r="A50" s="132">
        <v>34</v>
      </c>
      <c r="B50" s="171" t="s">
        <v>65</v>
      </c>
      <c r="C50" s="221">
        <f>IIN_VK_SK!F44</f>
        <v>4508733.568302253</v>
      </c>
      <c r="D50" s="220">
        <v>446337</v>
      </c>
      <c r="E50" s="216">
        <v>50421</v>
      </c>
      <c r="F50" s="216">
        <v>42427</v>
      </c>
      <c r="G50" s="216">
        <v>39200</v>
      </c>
      <c r="H50" s="223">
        <f t="shared" si="1"/>
        <v>578385</v>
      </c>
      <c r="I50" s="221">
        <f t="shared" si="4"/>
        <v>5087118.568302253</v>
      </c>
      <c r="J50" s="138"/>
    </row>
    <row r="51" spans="1:10" ht="15.75">
      <c r="A51" s="132">
        <v>35</v>
      </c>
      <c r="B51" s="171" t="s">
        <v>72</v>
      </c>
      <c r="C51" s="221">
        <f>IIN_VK_SK!F45</f>
        <v>7147763.203921889</v>
      </c>
      <c r="D51" s="220">
        <v>779132</v>
      </c>
      <c r="E51" s="216">
        <v>132160</v>
      </c>
      <c r="F51" s="216">
        <v>1599</v>
      </c>
      <c r="G51" s="216">
        <v>68344</v>
      </c>
      <c r="H51" s="223">
        <f t="shared" si="1"/>
        <v>981235</v>
      </c>
      <c r="I51" s="221">
        <f t="shared" si="4"/>
        <v>8128998.203921889</v>
      </c>
      <c r="J51" s="138"/>
    </row>
    <row r="52" spans="1:10" ht="15.75">
      <c r="A52" s="132">
        <v>36</v>
      </c>
      <c r="B52" s="171" t="s">
        <v>119</v>
      </c>
      <c r="C52" s="221">
        <f>IIN_VK_SK!F46</f>
        <v>1136090.8866077391</v>
      </c>
      <c r="D52" s="220">
        <v>123905</v>
      </c>
      <c r="E52" s="216">
        <v>11226</v>
      </c>
      <c r="F52" s="216">
        <v>710</v>
      </c>
      <c r="G52" s="216">
        <v>7883</v>
      </c>
      <c r="H52" s="223">
        <f t="shared" si="1"/>
        <v>143724</v>
      </c>
      <c r="I52" s="221">
        <f t="shared" si="4"/>
        <v>1279814.8866077391</v>
      </c>
      <c r="J52" s="138"/>
    </row>
    <row r="53" spans="1:10" ht="15.75">
      <c r="A53" s="132">
        <v>37</v>
      </c>
      <c r="B53" s="171" t="s">
        <v>87</v>
      </c>
      <c r="C53" s="221">
        <f>IIN_VK_SK!F47</f>
        <v>766903.7828963487</v>
      </c>
      <c r="D53" s="220">
        <v>150648</v>
      </c>
      <c r="E53" s="216">
        <v>3010</v>
      </c>
      <c r="F53" s="216">
        <v>6200</v>
      </c>
      <c r="G53" s="216">
        <v>4921</v>
      </c>
      <c r="H53" s="223">
        <f t="shared" si="1"/>
        <v>164779</v>
      </c>
      <c r="I53" s="221">
        <f t="shared" si="4"/>
        <v>931682.7828963487</v>
      </c>
      <c r="J53" s="138"/>
    </row>
    <row r="54" spans="1:10" ht="15.75">
      <c r="A54" s="132">
        <v>38</v>
      </c>
      <c r="B54" s="171" t="s">
        <v>136</v>
      </c>
      <c r="C54" s="221">
        <f>IIN_VK_SK!F48</f>
        <v>2605401.4558427464</v>
      </c>
      <c r="D54" s="220">
        <v>220062</v>
      </c>
      <c r="E54" s="216">
        <v>40872</v>
      </c>
      <c r="F54" s="216">
        <v>6818</v>
      </c>
      <c r="G54" s="216">
        <v>64008</v>
      </c>
      <c r="H54" s="223">
        <f t="shared" si="1"/>
        <v>331760</v>
      </c>
      <c r="I54" s="221">
        <f t="shared" si="4"/>
        <v>2937161.4558427464</v>
      </c>
      <c r="J54" s="138"/>
    </row>
    <row r="55" spans="1:10" ht="15.75">
      <c r="A55" s="132">
        <v>39</v>
      </c>
      <c r="B55" s="171" t="s">
        <v>101</v>
      </c>
      <c r="C55" s="221">
        <f>IIN_VK_SK!F49</f>
        <v>758105.3670776389</v>
      </c>
      <c r="D55" s="220">
        <v>76023</v>
      </c>
      <c r="E55" s="216">
        <v>11368</v>
      </c>
      <c r="F55" s="216">
        <v>3826</v>
      </c>
      <c r="G55" s="216">
        <v>5525</v>
      </c>
      <c r="H55" s="223">
        <f t="shared" si="1"/>
        <v>96742</v>
      </c>
      <c r="I55" s="221">
        <f t="shared" si="4"/>
        <v>854847.3670776389</v>
      </c>
      <c r="J55" s="138"/>
    </row>
    <row r="56" spans="1:10" ht="15.75">
      <c r="A56" s="132">
        <v>40</v>
      </c>
      <c r="B56" s="171" t="s">
        <v>137</v>
      </c>
      <c r="C56" s="221">
        <f>IIN_VK_SK!F50</f>
        <v>4984563.506118464</v>
      </c>
      <c r="D56" s="220">
        <v>541884</v>
      </c>
      <c r="E56" s="216">
        <v>140018</v>
      </c>
      <c r="F56" s="216">
        <v>8312</v>
      </c>
      <c r="G56" s="216">
        <v>172609</v>
      </c>
      <c r="H56" s="223">
        <f t="shared" si="1"/>
        <v>862823</v>
      </c>
      <c r="I56" s="221">
        <f t="shared" si="4"/>
        <v>5847386.506118464</v>
      </c>
      <c r="J56" s="138"/>
    </row>
    <row r="57" spans="1:10" ht="15.75">
      <c r="A57" s="132">
        <v>41</v>
      </c>
      <c r="B57" s="171" t="s">
        <v>138</v>
      </c>
      <c r="C57" s="221">
        <f>IIN_VK_SK!F51</f>
        <v>2876569.9367175414</v>
      </c>
      <c r="D57" s="220">
        <v>291992</v>
      </c>
      <c r="E57" s="216">
        <v>44176</v>
      </c>
      <c r="F57" s="216">
        <v>18089</v>
      </c>
      <c r="G57" s="216">
        <v>30607</v>
      </c>
      <c r="H57" s="223">
        <f t="shared" si="1"/>
        <v>384864</v>
      </c>
      <c r="I57" s="221">
        <f t="shared" si="4"/>
        <v>3261433.9367175414</v>
      </c>
      <c r="J57" s="138"/>
    </row>
    <row r="58" spans="1:10" ht="15.75">
      <c r="A58" s="132">
        <v>42</v>
      </c>
      <c r="B58" s="171" t="s">
        <v>73</v>
      </c>
      <c r="C58" s="221">
        <f>IIN_VK_SK!F52</f>
        <v>5942998.102244382</v>
      </c>
      <c r="D58" s="220">
        <v>446962</v>
      </c>
      <c r="E58" s="216">
        <v>81101</v>
      </c>
      <c r="F58" s="216">
        <v>2295</v>
      </c>
      <c r="G58" s="216">
        <v>43413</v>
      </c>
      <c r="H58" s="223">
        <f t="shared" si="1"/>
        <v>573771</v>
      </c>
      <c r="I58" s="221">
        <f aca="true" t="shared" si="5" ref="I58:I89">C58+H58</f>
        <v>6516769.102244382</v>
      </c>
      <c r="J58" s="138"/>
    </row>
    <row r="59" spans="1:10" ht="15.75">
      <c r="A59" s="132">
        <v>43</v>
      </c>
      <c r="B59" s="171" t="s">
        <v>51</v>
      </c>
      <c r="C59" s="221">
        <f>IIN_VK_SK!F53</f>
        <v>3074157.797137388</v>
      </c>
      <c r="D59" s="220">
        <v>211218</v>
      </c>
      <c r="E59" s="216">
        <v>47372</v>
      </c>
      <c r="F59" s="216">
        <v>12765</v>
      </c>
      <c r="G59" s="216">
        <v>34499</v>
      </c>
      <c r="H59" s="223">
        <f t="shared" si="1"/>
        <v>305854</v>
      </c>
      <c r="I59" s="221">
        <f t="shared" si="5"/>
        <v>3380011.797137388</v>
      </c>
      <c r="J59" s="138"/>
    </row>
    <row r="60" spans="1:10" ht="15.75">
      <c r="A60" s="132">
        <v>44</v>
      </c>
      <c r="B60" s="171" t="s">
        <v>139</v>
      </c>
      <c r="C60" s="221">
        <f>IIN_VK_SK!F54</f>
        <v>4860844.7852663975</v>
      </c>
      <c r="D60" s="220">
        <v>246597</v>
      </c>
      <c r="E60" s="216">
        <v>28084</v>
      </c>
      <c r="F60" s="216">
        <v>6954</v>
      </c>
      <c r="G60" s="216">
        <v>80231</v>
      </c>
      <c r="H60" s="223">
        <f t="shared" si="1"/>
        <v>361866</v>
      </c>
      <c r="I60" s="221">
        <f t="shared" si="5"/>
        <v>5222710.7852663975</v>
      </c>
      <c r="J60" s="138"/>
    </row>
    <row r="61" spans="1:10" ht="15.75">
      <c r="A61" s="132">
        <v>45</v>
      </c>
      <c r="B61" s="171" t="s">
        <v>111</v>
      </c>
      <c r="C61" s="221">
        <f>IIN_VK_SK!F55</f>
        <v>2935317.291337345</v>
      </c>
      <c r="D61" s="220">
        <v>132407</v>
      </c>
      <c r="E61" s="216">
        <v>92434</v>
      </c>
      <c r="F61" s="216">
        <v>18431</v>
      </c>
      <c r="G61" s="216">
        <v>42516</v>
      </c>
      <c r="H61" s="223">
        <f t="shared" si="1"/>
        <v>285788</v>
      </c>
      <c r="I61" s="221">
        <f t="shared" si="5"/>
        <v>3221105.291337345</v>
      </c>
      <c r="J61" s="138"/>
    </row>
    <row r="62" spans="1:10" ht="15.75">
      <c r="A62" s="132">
        <v>46</v>
      </c>
      <c r="B62" s="171" t="s">
        <v>67</v>
      </c>
      <c r="C62" s="221">
        <f>IIN_VK_SK!F56</f>
        <v>1737703.3438484843</v>
      </c>
      <c r="D62" s="220">
        <v>150973</v>
      </c>
      <c r="E62" s="216">
        <v>55243</v>
      </c>
      <c r="F62" s="216">
        <v>20968</v>
      </c>
      <c r="G62" s="216">
        <v>10042</v>
      </c>
      <c r="H62" s="223">
        <f t="shared" si="1"/>
        <v>237226</v>
      </c>
      <c r="I62" s="221">
        <f t="shared" si="5"/>
        <v>1974929.3438484843</v>
      </c>
      <c r="J62" s="138"/>
    </row>
    <row r="63" spans="1:10" ht="15.75">
      <c r="A63" s="132">
        <v>47</v>
      </c>
      <c r="B63" s="171" t="s">
        <v>38</v>
      </c>
      <c r="C63" s="221">
        <f>IIN_VK_SK!F57</f>
        <v>1618214.4560506314</v>
      </c>
      <c r="D63" s="220">
        <v>136391</v>
      </c>
      <c r="E63" s="216">
        <v>8563</v>
      </c>
      <c r="F63" s="217">
        <v>289</v>
      </c>
      <c r="G63" s="216">
        <v>10720</v>
      </c>
      <c r="H63" s="223">
        <f t="shared" si="1"/>
        <v>155963</v>
      </c>
      <c r="I63" s="221">
        <f t="shared" si="5"/>
        <v>1774177.4560506314</v>
      </c>
      <c r="J63" s="138"/>
    </row>
    <row r="64" spans="1:10" ht="15.75">
      <c r="A64" s="132">
        <v>48</v>
      </c>
      <c r="B64" s="171" t="s">
        <v>61</v>
      </c>
      <c r="C64" s="221">
        <f>IIN_VK_SK!F58</f>
        <v>541371.9674294636</v>
      </c>
      <c r="D64" s="220">
        <v>53040</v>
      </c>
      <c r="E64" s="216">
        <v>4589</v>
      </c>
      <c r="F64" s="216">
        <v>1248</v>
      </c>
      <c r="G64" s="216">
        <v>4240</v>
      </c>
      <c r="H64" s="223">
        <f t="shared" si="1"/>
        <v>63117</v>
      </c>
      <c r="I64" s="221">
        <f t="shared" si="5"/>
        <v>604488.9674294636</v>
      </c>
      <c r="J64" s="138"/>
    </row>
    <row r="65" spans="1:10" ht="15.75">
      <c r="A65" s="132">
        <v>49</v>
      </c>
      <c r="B65" s="171" t="s">
        <v>122</v>
      </c>
      <c r="C65" s="221">
        <f>IIN_VK_SK!F59</f>
        <v>680175.3190101238</v>
      </c>
      <c r="D65" s="220">
        <v>113755</v>
      </c>
      <c r="E65" s="216">
        <v>2824</v>
      </c>
      <c r="F65" s="216">
        <v>1918</v>
      </c>
      <c r="G65" s="216">
        <v>3873</v>
      </c>
      <c r="H65" s="223">
        <f t="shared" si="1"/>
        <v>122370</v>
      </c>
      <c r="I65" s="221">
        <f t="shared" si="5"/>
        <v>802545.3190101238</v>
      </c>
      <c r="J65" s="138"/>
    </row>
    <row r="66" spans="1:10" ht="15.75">
      <c r="A66" s="132">
        <v>50</v>
      </c>
      <c r="B66" s="171" t="s">
        <v>78</v>
      </c>
      <c r="C66" s="221">
        <f>IIN_VK_SK!F60</f>
        <v>1024749.7831475696</v>
      </c>
      <c r="D66" s="220">
        <v>184598</v>
      </c>
      <c r="E66" s="216">
        <v>4229</v>
      </c>
      <c r="F66" s="216">
        <v>602</v>
      </c>
      <c r="G66" s="216">
        <v>6193</v>
      </c>
      <c r="H66" s="223">
        <f t="shared" si="1"/>
        <v>195622</v>
      </c>
      <c r="I66" s="221">
        <f t="shared" si="5"/>
        <v>1220371.7831475697</v>
      </c>
      <c r="J66" s="138"/>
    </row>
    <row r="67" spans="1:10" ht="15.75">
      <c r="A67" s="132">
        <v>51</v>
      </c>
      <c r="B67" s="171" t="s">
        <v>74</v>
      </c>
      <c r="C67" s="221">
        <f>IIN_VK_SK!F61</f>
        <v>6594736.192734487</v>
      </c>
      <c r="D67" s="220">
        <v>1178878</v>
      </c>
      <c r="E67" s="216">
        <v>44668</v>
      </c>
      <c r="F67" s="216">
        <v>38876</v>
      </c>
      <c r="G67" s="216">
        <v>62707</v>
      </c>
      <c r="H67" s="223">
        <f t="shared" si="1"/>
        <v>1325129</v>
      </c>
      <c r="I67" s="221">
        <f t="shared" si="5"/>
        <v>7919865.192734487</v>
      </c>
      <c r="J67" s="138"/>
    </row>
    <row r="68" spans="1:10" ht="15.75">
      <c r="A68" s="132">
        <v>52</v>
      </c>
      <c r="B68" s="171" t="s">
        <v>140</v>
      </c>
      <c r="C68" s="221">
        <f>IIN_VK_SK!F62</f>
        <v>2071224.69260205</v>
      </c>
      <c r="D68" s="220">
        <v>256095</v>
      </c>
      <c r="E68" s="216">
        <v>20854</v>
      </c>
      <c r="F68" s="216">
        <v>17030</v>
      </c>
      <c r="G68" s="216">
        <v>17451</v>
      </c>
      <c r="H68" s="223">
        <f t="shared" si="1"/>
        <v>311430</v>
      </c>
      <c r="I68" s="221">
        <f t="shared" si="5"/>
        <v>2382654.69260205</v>
      </c>
      <c r="J68" s="138"/>
    </row>
    <row r="69" spans="1:10" ht="15.75">
      <c r="A69" s="132">
        <v>53</v>
      </c>
      <c r="B69" s="171" t="s">
        <v>94</v>
      </c>
      <c r="C69" s="221">
        <f>IIN_VK_SK!F63</f>
        <v>1073881.8500582841</v>
      </c>
      <c r="D69" s="220">
        <v>134367</v>
      </c>
      <c r="E69" s="216">
        <v>4270</v>
      </c>
      <c r="F69" s="216">
        <v>773</v>
      </c>
      <c r="G69" s="216">
        <v>7183</v>
      </c>
      <c r="H69" s="223">
        <f t="shared" si="1"/>
        <v>146593</v>
      </c>
      <c r="I69" s="221">
        <f t="shared" si="5"/>
        <v>1220474.8500582841</v>
      </c>
      <c r="J69" s="138"/>
    </row>
    <row r="70" spans="1:10" ht="15.75">
      <c r="A70" s="132">
        <v>54</v>
      </c>
      <c r="B70" s="171" t="s">
        <v>197</v>
      </c>
      <c r="C70" s="221">
        <f>IIN_VK_SK!F64</f>
        <v>1751101.5014716634</v>
      </c>
      <c r="D70" s="220">
        <v>160935</v>
      </c>
      <c r="E70" s="216">
        <v>29575</v>
      </c>
      <c r="F70" s="216">
        <v>1269</v>
      </c>
      <c r="G70" s="216">
        <v>16081</v>
      </c>
      <c r="H70" s="223">
        <f t="shared" si="1"/>
        <v>207860</v>
      </c>
      <c r="I70" s="221">
        <f t="shared" si="5"/>
        <v>1958961.5014716634</v>
      </c>
      <c r="J70" s="138"/>
    </row>
    <row r="71" spans="1:10" ht="15.75">
      <c r="A71" s="132">
        <v>55</v>
      </c>
      <c r="B71" s="171" t="s">
        <v>40</v>
      </c>
      <c r="C71" s="221">
        <f>IIN_VK_SK!F65</f>
        <v>1646530.6243277872</v>
      </c>
      <c r="D71" s="220">
        <v>97390</v>
      </c>
      <c r="E71" s="216">
        <v>11437</v>
      </c>
      <c r="F71" s="216">
        <v>7479</v>
      </c>
      <c r="G71" s="216">
        <v>12349</v>
      </c>
      <c r="H71" s="223">
        <f t="shared" si="1"/>
        <v>128655</v>
      </c>
      <c r="I71" s="221">
        <f t="shared" si="5"/>
        <v>1775185.6243277872</v>
      </c>
      <c r="J71" s="138"/>
    </row>
    <row r="72" spans="1:10" ht="15.75">
      <c r="A72" s="132">
        <v>56</v>
      </c>
      <c r="B72" s="171" t="s">
        <v>141</v>
      </c>
      <c r="C72" s="221">
        <f>IIN_VK_SK!F66</f>
        <v>3209881.2334561027</v>
      </c>
      <c r="D72" s="220">
        <v>245205</v>
      </c>
      <c r="E72" s="216">
        <v>33893</v>
      </c>
      <c r="F72" s="216">
        <v>852</v>
      </c>
      <c r="G72" s="216">
        <v>25927</v>
      </c>
      <c r="H72" s="223">
        <f t="shared" si="1"/>
        <v>305877</v>
      </c>
      <c r="I72" s="221">
        <f t="shared" si="5"/>
        <v>3515758.2334561027</v>
      </c>
      <c r="J72" s="138"/>
    </row>
    <row r="73" spans="1:10" ht="15.75">
      <c r="A73" s="132">
        <v>57</v>
      </c>
      <c r="B73" s="171" t="s">
        <v>116</v>
      </c>
      <c r="C73" s="221">
        <f>IIN_VK_SK!F67</f>
        <v>1707656.511194998</v>
      </c>
      <c r="D73" s="220">
        <v>129174</v>
      </c>
      <c r="E73" s="216">
        <v>20605</v>
      </c>
      <c r="F73" s="216">
        <v>51506</v>
      </c>
      <c r="G73" s="216">
        <v>16254</v>
      </c>
      <c r="H73" s="223">
        <f t="shared" si="1"/>
        <v>217539</v>
      </c>
      <c r="I73" s="221">
        <f t="shared" si="5"/>
        <v>1925195.511194998</v>
      </c>
      <c r="J73" s="138"/>
    </row>
    <row r="74" spans="1:10" ht="15.75">
      <c r="A74" s="132">
        <v>58</v>
      </c>
      <c r="B74" s="171" t="s">
        <v>81</v>
      </c>
      <c r="C74" s="221">
        <f>IIN_VK_SK!F68</f>
        <v>1326521.3769239085</v>
      </c>
      <c r="D74" s="220">
        <v>189692</v>
      </c>
      <c r="E74" s="216">
        <v>9569</v>
      </c>
      <c r="F74" s="216">
        <v>25122</v>
      </c>
      <c r="G74" s="216">
        <v>7295</v>
      </c>
      <c r="H74" s="223">
        <f t="shared" si="1"/>
        <v>231678</v>
      </c>
      <c r="I74" s="221">
        <f t="shared" si="5"/>
        <v>1558199.3769239085</v>
      </c>
      <c r="J74" s="138"/>
    </row>
    <row r="75" spans="1:10" ht="15.75">
      <c r="A75" s="132">
        <v>59</v>
      </c>
      <c r="B75" s="171" t="s">
        <v>142</v>
      </c>
      <c r="C75" s="221">
        <f>IIN_VK_SK!F69</f>
        <v>5897692.169429075</v>
      </c>
      <c r="D75" s="220">
        <v>598743</v>
      </c>
      <c r="E75" s="216">
        <v>108013</v>
      </c>
      <c r="F75" s="216">
        <v>12867</v>
      </c>
      <c r="G75" s="216">
        <v>58443</v>
      </c>
      <c r="H75" s="223">
        <f t="shared" si="1"/>
        <v>778066</v>
      </c>
      <c r="I75" s="221">
        <f t="shared" si="5"/>
        <v>6675758.169429075</v>
      </c>
      <c r="J75" s="138"/>
    </row>
    <row r="76" spans="1:10" ht="15.75">
      <c r="A76" s="132">
        <v>60</v>
      </c>
      <c r="B76" s="171" t="s">
        <v>143</v>
      </c>
      <c r="C76" s="221">
        <f>IIN_VK_SK!F70</f>
        <v>2017506.0573886062</v>
      </c>
      <c r="D76" s="220">
        <v>162269</v>
      </c>
      <c r="E76" s="216">
        <v>23876</v>
      </c>
      <c r="F76" s="216">
        <v>2065</v>
      </c>
      <c r="G76" s="216">
        <v>22120</v>
      </c>
      <c r="H76" s="223">
        <f t="shared" si="1"/>
        <v>210330</v>
      </c>
      <c r="I76" s="221">
        <f t="shared" si="5"/>
        <v>2227836.0573886065</v>
      </c>
      <c r="J76" s="138"/>
    </row>
    <row r="77" spans="1:10" ht="15.75">
      <c r="A77" s="132">
        <v>61</v>
      </c>
      <c r="B77" s="171" t="s">
        <v>110</v>
      </c>
      <c r="C77" s="221">
        <f>IIN_VK_SK!F71</f>
        <v>11597314.9304414</v>
      </c>
      <c r="D77" s="220">
        <v>791290</v>
      </c>
      <c r="E77" s="216">
        <v>286447</v>
      </c>
      <c r="F77" s="216">
        <v>2433</v>
      </c>
      <c r="G77" s="216">
        <v>248309</v>
      </c>
      <c r="H77" s="223">
        <f t="shared" si="1"/>
        <v>1328479</v>
      </c>
      <c r="I77" s="221">
        <f t="shared" si="5"/>
        <v>12925793.9304414</v>
      </c>
      <c r="J77" s="138"/>
    </row>
    <row r="78" spans="1:10" ht="15.75">
      <c r="A78" s="132">
        <v>62</v>
      </c>
      <c r="B78" s="171" t="s">
        <v>144</v>
      </c>
      <c r="C78" s="221">
        <f>IIN_VK_SK!F72</f>
        <v>3618116.8125093556</v>
      </c>
      <c r="D78" s="220">
        <v>188655</v>
      </c>
      <c r="E78" s="216">
        <v>45338</v>
      </c>
      <c r="F78" s="216">
        <v>4902</v>
      </c>
      <c r="G78" s="216">
        <v>43101</v>
      </c>
      <c r="H78" s="223">
        <f t="shared" si="1"/>
        <v>281996</v>
      </c>
      <c r="I78" s="221">
        <f t="shared" si="5"/>
        <v>3900112.8125093556</v>
      </c>
      <c r="J78" s="138"/>
    </row>
    <row r="79" spans="1:10" ht="15.75">
      <c r="A79" s="132">
        <v>63</v>
      </c>
      <c r="B79" s="171" t="s">
        <v>58</v>
      </c>
      <c r="C79" s="221">
        <f>IIN_VK_SK!F73</f>
        <v>1045882.7552536293</v>
      </c>
      <c r="D79" s="220">
        <v>51948</v>
      </c>
      <c r="E79" s="216">
        <v>17180</v>
      </c>
      <c r="F79" s="216">
        <v>9003</v>
      </c>
      <c r="G79" s="216">
        <v>9221</v>
      </c>
      <c r="H79" s="223">
        <f t="shared" si="1"/>
        <v>87352</v>
      </c>
      <c r="I79" s="221">
        <f t="shared" si="5"/>
        <v>1133234.7552536293</v>
      </c>
      <c r="J79" s="138"/>
    </row>
    <row r="80" spans="1:10" ht="15.75">
      <c r="A80" s="132">
        <v>64</v>
      </c>
      <c r="B80" s="171" t="s">
        <v>145</v>
      </c>
      <c r="C80" s="221">
        <f>IIN_VK_SK!F74</f>
        <v>5031117.416317407</v>
      </c>
      <c r="D80" s="220">
        <v>466395</v>
      </c>
      <c r="E80" s="216">
        <v>91561</v>
      </c>
      <c r="F80" s="216">
        <v>2576</v>
      </c>
      <c r="G80" s="216">
        <v>75392</v>
      </c>
      <c r="H80" s="223">
        <f t="shared" si="1"/>
        <v>635924</v>
      </c>
      <c r="I80" s="221">
        <f t="shared" si="5"/>
        <v>5667041.416317407</v>
      </c>
      <c r="J80" s="138"/>
    </row>
    <row r="81" spans="1:10" ht="15.75">
      <c r="A81" s="132">
        <v>65</v>
      </c>
      <c r="B81" s="171" t="s">
        <v>146</v>
      </c>
      <c r="C81" s="221">
        <f>IIN_VK_SK!F75</f>
        <v>2727391.0398089653</v>
      </c>
      <c r="D81" s="220">
        <v>153788</v>
      </c>
      <c r="E81" s="216">
        <v>46579</v>
      </c>
      <c r="F81" s="216">
        <v>11040</v>
      </c>
      <c r="G81" s="216">
        <v>23369</v>
      </c>
      <c r="H81" s="223">
        <f aca="true" t="shared" si="6" ref="H81:H135">SUM(D81:G81)</f>
        <v>234776</v>
      </c>
      <c r="I81" s="221">
        <f t="shared" si="5"/>
        <v>2962167.0398089653</v>
      </c>
      <c r="J81" s="138"/>
    </row>
    <row r="82" spans="1:10" ht="15.75">
      <c r="A82" s="132">
        <v>66</v>
      </c>
      <c r="B82" s="171" t="s">
        <v>100</v>
      </c>
      <c r="C82" s="221">
        <f>IIN_VK_SK!F76</f>
        <v>738705.098945029</v>
      </c>
      <c r="D82" s="220">
        <v>56622</v>
      </c>
      <c r="E82" s="216">
        <v>4420</v>
      </c>
      <c r="F82" s="216">
        <v>9</v>
      </c>
      <c r="G82" s="216">
        <v>3665</v>
      </c>
      <c r="H82" s="223">
        <f t="shared" si="6"/>
        <v>64716</v>
      </c>
      <c r="I82" s="221">
        <f t="shared" si="5"/>
        <v>803421.098945029</v>
      </c>
      <c r="J82" s="138"/>
    </row>
    <row r="83" spans="1:10" ht="15.75">
      <c r="A83" s="132">
        <v>67</v>
      </c>
      <c r="B83" s="171" t="s">
        <v>95</v>
      </c>
      <c r="C83" s="221">
        <f>IIN_VK_SK!F77</f>
        <v>2996622.9276337875</v>
      </c>
      <c r="D83" s="220">
        <v>200841</v>
      </c>
      <c r="E83" s="216">
        <v>38489</v>
      </c>
      <c r="F83" s="216">
        <v>62</v>
      </c>
      <c r="G83" s="216">
        <v>22973</v>
      </c>
      <c r="H83" s="223">
        <f t="shared" si="6"/>
        <v>262365</v>
      </c>
      <c r="I83" s="221">
        <f t="shared" si="5"/>
        <v>3258987.9276337875</v>
      </c>
      <c r="J83" s="138"/>
    </row>
    <row r="84" spans="1:10" ht="15.75">
      <c r="A84" s="132">
        <v>68</v>
      </c>
      <c r="B84" s="171" t="s">
        <v>102</v>
      </c>
      <c r="C84" s="221">
        <f>IIN_VK_SK!F78</f>
        <v>6531611.147513465</v>
      </c>
      <c r="D84" s="220">
        <v>505518</v>
      </c>
      <c r="E84" s="216">
        <v>120396</v>
      </c>
      <c r="F84" s="216">
        <v>6780</v>
      </c>
      <c r="G84" s="216">
        <v>54735</v>
      </c>
      <c r="H84" s="223">
        <f t="shared" si="6"/>
        <v>687429</v>
      </c>
      <c r="I84" s="221">
        <f t="shared" si="5"/>
        <v>7219040.147513465</v>
      </c>
      <c r="J84" s="138"/>
    </row>
    <row r="85" spans="1:10" ht="15.75">
      <c r="A85" s="132">
        <v>69</v>
      </c>
      <c r="B85" s="171" t="s">
        <v>147</v>
      </c>
      <c r="C85" s="221">
        <f>IIN_VK_SK!F79</f>
        <v>1209069.1018996916</v>
      </c>
      <c r="D85" s="220">
        <v>94596</v>
      </c>
      <c r="E85" s="217">
        <v>16685</v>
      </c>
      <c r="F85" s="216">
        <v>937</v>
      </c>
      <c r="G85" s="216">
        <v>12770</v>
      </c>
      <c r="H85" s="223">
        <f t="shared" si="6"/>
        <v>124988</v>
      </c>
      <c r="I85" s="221">
        <f t="shared" si="5"/>
        <v>1334057.1018996916</v>
      </c>
      <c r="J85" s="138"/>
    </row>
    <row r="86" spans="1:10" ht="15.75">
      <c r="A86" s="132">
        <v>70</v>
      </c>
      <c r="B86" s="171" t="s">
        <v>148</v>
      </c>
      <c r="C86" s="221">
        <f>IIN_VK_SK!F80</f>
        <v>10383736.84439433</v>
      </c>
      <c r="D86" s="220">
        <v>937910</v>
      </c>
      <c r="E86" s="216">
        <v>399172</v>
      </c>
      <c r="F86" s="216">
        <v>5783</v>
      </c>
      <c r="G86" s="216">
        <v>234188</v>
      </c>
      <c r="H86" s="223">
        <f t="shared" si="6"/>
        <v>1577053</v>
      </c>
      <c r="I86" s="221">
        <f t="shared" si="5"/>
        <v>11960789.84439433</v>
      </c>
      <c r="J86" s="138"/>
    </row>
    <row r="87" spans="1:10" ht="15.75">
      <c r="A87" s="132">
        <v>71</v>
      </c>
      <c r="B87" s="171" t="s">
        <v>149</v>
      </c>
      <c r="C87" s="221">
        <f>IIN_VK_SK!F81</f>
        <v>752755.1859746737</v>
      </c>
      <c r="D87" s="220">
        <v>76530</v>
      </c>
      <c r="E87" s="216">
        <v>6388</v>
      </c>
      <c r="F87" s="216">
        <v>131</v>
      </c>
      <c r="G87" s="216">
        <v>6211</v>
      </c>
      <c r="H87" s="223">
        <f t="shared" si="6"/>
        <v>89260</v>
      </c>
      <c r="I87" s="221">
        <f t="shared" si="5"/>
        <v>842015.1859746737</v>
      </c>
      <c r="J87" s="138"/>
    </row>
    <row r="88" spans="1:10" ht="15.75">
      <c r="A88" s="132">
        <v>72</v>
      </c>
      <c r="B88" s="171" t="s">
        <v>198</v>
      </c>
      <c r="C88" s="221">
        <f>IIN_VK_SK!F82</f>
        <v>538430.0295882184</v>
      </c>
      <c r="D88" s="220">
        <v>62818</v>
      </c>
      <c r="E88" s="216">
        <v>10660</v>
      </c>
      <c r="F88" s="216">
        <v>4623</v>
      </c>
      <c r="G88" s="216">
        <v>5552</v>
      </c>
      <c r="H88" s="223">
        <f t="shared" si="6"/>
        <v>83653</v>
      </c>
      <c r="I88" s="221">
        <f t="shared" si="5"/>
        <v>622083.0295882184</v>
      </c>
      <c r="J88" s="138"/>
    </row>
    <row r="89" spans="1:10" ht="15.75">
      <c r="A89" s="132">
        <v>73</v>
      </c>
      <c r="B89" s="171" t="s">
        <v>128</v>
      </c>
      <c r="C89" s="221">
        <f>IIN_VK_SK!F83</f>
        <v>566332.9189807051</v>
      </c>
      <c r="D89" s="220">
        <v>64703</v>
      </c>
      <c r="E89" s="216">
        <v>4594</v>
      </c>
      <c r="F89" s="216">
        <v>15790</v>
      </c>
      <c r="G89" s="216">
        <v>3466</v>
      </c>
      <c r="H89" s="223">
        <f t="shared" si="6"/>
        <v>88553</v>
      </c>
      <c r="I89" s="221">
        <f t="shared" si="5"/>
        <v>654885.9189807051</v>
      </c>
      <c r="J89" s="138"/>
    </row>
    <row r="90" spans="1:10" ht="15.75">
      <c r="A90" s="132">
        <v>74</v>
      </c>
      <c r="B90" s="171" t="s">
        <v>37</v>
      </c>
      <c r="C90" s="221">
        <f>IIN_VK_SK!F84</f>
        <v>927944.1378548669</v>
      </c>
      <c r="D90" s="220">
        <v>122545</v>
      </c>
      <c r="E90" s="216">
        <v>2905</v>
      </c>
      <c r="F90" s="216">
        <v>3792</v>
      </c>
      <c r="G90" s="216">
        <v>4757</v>
      </c>
      <c r="H90" s="223">
        <f t="shared" si="6"/>
        <v>133999</v>
      </c>
      <c r="I90" s="221">
        <f aca="true" t="shared" si="7" ref="I90:I121">C90+H90</f>
        <v>1061943.137854867</v>
      </c>
      <c r="J90" s="138"/>
    </row>
    <row r="91" spans="1:10" ht="15.75">
      <c r="A91" s="132">
        <v>75</v>
      </c>
      <c r="B91" s="171" t="s">
        <v>150</v>
      </c>
      <c r="C91" s="221">
        <f>IIN_VK_SK!F85</f>
        <v>1070071.2116033281</v>
      </c>
      <c r="D91" s="220">
        <v>113006</v>
      </c>
      <c r="E91" s="216">
        <v>6732</v>
      </c>
      <c r="F91" s="216">
        <v>1681</v>
      </c>
      <c r="G91" s="216">
        <v>10763</v>
      </c>
      <c r="H91" s="223">
        <f t="shared" si="6"/>
        <v>132182</v>
      </c>
      <c r="I91" s="221">
        <f t="shared" si="7"/>
        <v>1202253.2116033281</v>
      </c>
      <c r="J91" s="138"/>
    </row>
    <row r="92" spans="1:10" ht="15.75">
      <c r="A92" s="132">
        <v>76</v>
      </c>
      <c r="B92" s="171" t="s">
        <v>151</v>
      </c>
      <c r="C92" s="221">
        <f>IIN_VK_SK!F86</f>
        <v>13105590.810666468</v>
      </c>
      <c r="D92" s="220">
        <v>642903</v>
      </c>
      <c r="E92" s="216">
        <v>288406</v>
      </c>
      <c r="F92" s="216">
        <v>9134</v>
      </c>
      <c r="G92" s="216">
        <v>213770</v>
      </c>
      <c r="H92" s="223">
        <f t="shared" si="6"/>
        <v>1154213</v>
      </c>
      <c r="I92" s="221">
        <f t="shared" si="7"/>
        <v>14259803.810666468</v>
      </c>
      <c r="J92" s="138"/>
    </row>
    <row r="93" spans="1:10" ht="15.75">
      <c r="A93" s="132">
        <v>77</v>
      </c>
      <c r="B93" s="171" t="s">
        <v>152</v>
      </c>
      <c r="C93" s="221">
        <f>IIN_VK_SK!F87</f>
        <v>7816052.97821133</v>
      </c>
      <c r="D93" s="220">
        <v>469185</v>
      </c>
      <c r="E93" s="216">
        <v>208414</v>
      </c>
      <c r="F93" s="216">
        <v>12777</v>
      </c>
      <c r="G93" s="216">
        <v>143360</v>
      </c>
      <c r="H93" s="223">
        <f t="shared" si="6"/>
        <v>833736</v>
      </c>
      <c r="I93" s="221">
        <f t="shared" si="7"/>
        <v>8649788.97821133</v>
      </c>
      <c r="J93" s="138"/>
    </row>
    <row r="94" spans="1:10" ht="15.75">
      <c r="A94" s="132">
        <v>78</v>
      </c>
      <c r="B94" s="172" t="s">
        <v>75</v>
      </c>
      <c r="C94" s="221">
        <f>IIN_VK_SK!F88</f>
        <v>3809593.713271349</v>
      </c>
      <c r="D94" s="220">
        <v>257423</v>
      </c>
      <c r="E94" s="216">
        <v>96141</v>
      </c>
      <c r="F94" s="216">
        <v>3414</v>
      </c>
      <c r="G94" s="216">
        <v>51221</v>
      </c>
      <c r="H94" s="223">
        <f t="shared" si="6"/>
        <v>408199</v>
      </c>
      <c r="I94" s="221">
        <f t="shared" si="7"/>
        <v>4217792.71327135</v>
      </c>
      <c r="J94" s="138"/>
    </row>
    <row r="95" spans="1:10" ht="15.75">
      <c r="A95" s="132">
        <v>79</v>
      </c>
      <c r="B95" s="171" t="s">
        <v>62</v>
      </c>
      <c r="C95" s="221">
        <f>IIN_VK_SK!F89</f>
        <v>1138274.871310019</v>
      </c>
      <c r="D95" s="220">
        <v>100023</v>
      </c>
      <c r="E95" s="216">
        <v>8318</v>
      </c>
      <c r="F95" s="216">
        <v>1855</v>
      </c>
      <c r="G95" s="216">
        <v>8616</v>
      </c>
      <c r="H95" s="223">
        <f t="shared" si="6"/>
        <v>118812</v>
      </c>
      <c r="I95" s="221">
        <f t="shared" si="7"/>
        <v>1257086.871310019</v>
      </c>
      <c r="J95" s="138"/>
    </row>
    <row r="96" spans="1:10" ht="15.75">
      <c r="A96" s="132">
        <v>80</v>
      </c>
      <c r="B96" s="171" t="s">
        <v>89</v>
      </c>
      <c r="C96" s="221">
        <f>IIN_VK_SK!F90</f>
        <v>775583.8579350209</v>
      </c>
      <c r="D96" s="220">
        <v>139996</v>
      </c>
      <c r="E96" s="216">
        <v>7691</v>
      </c>
      <c r="F96" s="216">
        <v>3977</v>
      </c>
      <c r="G96" s="216">
        <v>9548</v>
      </c>
      <c r="H96" s="223">
        <f t="shared" si="6"/>
        <v>161212</v>
      </c>
      <c r="I96" s="221">
        <f t="shared" si="7"/>
        <v>936795.8579350209</v>
      </c>
      <c r="J96" s="138"/>
    </row>
    <row r="97" spans="1:10" ht="15.75">
      <c r="A97" s="132">
        <v>81</v>
      </c>
      <c r="B97" s="171" t="s">
        <v>39</v>
      </c>
      <c r="C97" s="221">
        <f>IIN_VK_SK!F91</f>
        <v>1511473.1385420547</v>
      </c>
      <c r="D97" s="220">
        <v>101751</v>
      </c>
      <c r="E97" s="216">
        <v>14526</v>
      </c>
      <c r="F97" s="216">
        <v>5730</v>
      </c>
      <c r="G97" s="216">
        <v>11017</v>
      </c>
      <c r="H97" s="223">
        <f t="shared" si="6"/>
        <v>133024</v>
      </c>
      <c r="I97" s="221">
        <f t="shared" si="7"/>
        <v>1644497.1385420547</v>
      </c>
      <c r="J97" s="138"/>
    </row>
    <row r="98" spans="1:10" ht="15.75">
      <c r="A98" s="132">
        <v>82</v>
      </c>
      <c r="B98" s="171" t="s">
        <v>153</v>
      </c>
      <c r="C98" s="221">
        <f>IIN_VK_SK!F92</f>
        <v>2835676.8444434158</v>
      </c>
      <c r="D98" s="220">
        <v>114504</v>
      </c>
      <c r="E98" s="216">
        <v>38976</v>
      </c>
      <c r="F98" s="216">
        <v>7787</v>
      </c>
      <c r="G98" s="216">
        <v>21567</v>
      </c>
      <c r="H98" s="223">
        <f t="shared" si="6"/>
        <v>182834</v>
      </c>
      <c r="I98" s="221">
        <f t="shared" si="7"/>
        <v>3018510.8444434158</v>
      </c>
      <c r="J98" s="138"/>
    </row>
    <row r="99" spans="1:10" ht="15.75">
      <c r="A99" s="132">
        <v>83</v>
      </c>
      <c r="B99" s="171" t="s">
        <v>154</v>
      </c>
      <c r="C99" s="221">
        <f>IIN_VK_SK!F93</f>
        <v>1282776.5040647467</v>
      </c>
      <c r="D99" s="220">
        <v>217276</v>
      </c>
      <c r="E99" s="216">
        <v>7339</v>
      </c>
      <c r="F99" s="216">
        <v>5</v>
      </c>
      <c r="G99" s="216">
        <v>8264</v>
      </c>
      <c r="H99" s="223">
        <f t="shared" si="6"/>
        <v>232884</v>
      </c>
      <c r="I99" s="221">
        <f t="shared" si="7"/>
        <v>1515660.5040647467</v>
      </c>
      <c r="J99" s="138"/>
    </row>
    <row r="100" spans="1:10" ht="15.75">
      <c r="A100" s="132">
        <v>84</v>
      </c>
      <c r="B100" s="171" t="s">
        <v>199</v>
      </c>
      <c r="C100" s="221">
        <f>IIN_VK_SK!F94</f>
        <v>2665688.185351488</v>
      </c>
      <c r="D100" s="220">
        <v>112173</v>
      </c>
      <c r="E100" s="216">
        <v>38386</v>
      </c>
      <c r="F100" s="216">
        <v>11708</v>
      </c>
      <c r="G100" s="216">
        <v>26119</v>
      </c>
      <c r="H100" s="223">
        <f t="shared" si="6"/>
        <v>188386</v>
      </c>
      <c r="I100" s="221">
        <f t="shared" si="7"/>
        <v>2854074.185351488</v>
      </c>
      <c r="J100" s="138"/>
    </row>
    <row r="101" spans="1:10" ht="15.75">
      <c r="A101" s="132">
        <v>85</v>
      </c>
      <c r="B101" s="171" t="s">
        <v>64</v>
      </c>
      <c r="C101" s="221">
        <f>IIN_VK_SK!F95</f>
        <v>851191.7408027862</v>
      </c>
      <c r="D101" s="220">
        <v>76369</v>
      </c>
      <c r="E101" s="216">
        <v>6472</v>
      </c>
      <c r="F101" s="216">
        <v>17675</v>
      </c>
      <c r="G101" s="216">
        <v>6989</v>
      </c>
      <c r="H101" s="223">
        <f t="shared" si="6"/>
        <v>107505</v>
      </c>
      <c r="I101" s="221">
        <f t="shared" si="7"/>
        <v>958696.7408027862</v>
      </c>
      <c r="J101" s="138"/>
    </row>
    <row r="102" spans="1:10" ht="15.75">
      <c r="A102" s="132">
        <v>86</v>
      </c>
      <c r="B102" s="171" t="s">
        <v>108</v>
      </c>
      <c r="C102" s="221">
        <f>IIN_VK_SK!F96</f>
        <v>5067796.250642593</v>
      </c>
      <c r="D102" s="220">
        <v>531908</v>
      </c>
      <c r="E102" s="216">
        <v>42696</v>
      </c>
      <c r="F102" s="216">
        <v>33632</v>
      </c>
      <c r="G102" s="216">
        <v>37145</v>
      </c>
      <c r="H102" s="223">
        <f t="shared" si="6"/>
        <v>645381</v>
      </c>
      <c r="I102" s="221">
        <f t="shared" si="7"/>
        <v>5713177.250642593</v>
      </c>
      <c r="J102" s="138"/>
    </row>
    <row r="103" spans="1:10" ht="15.75">
      <c r="A103" s="132">
        <v>87</v>
      </c>
      <c r="B103" s="171" t="s">
        <v>155</v>
      </c>
      <c r="C103" s="221">
        <f>IIN_VK_SK!F97</f>
        <v>798651.4452999074</v>
      </c>
      <c r="D103" s="220">
        <v>132361</v>
      </c>
      <c r="E103" s="216">
        <v>7337</v>
      </c>
      <c r="F103" s="216">
        <v>11681</v>
      </c>
      <c r="G103" s="216">
        <v>6541</v>
      </c>
      <c r="H103" s="223">
        <f t="shared" si="6"/>
        <v>157920</v>
      </c>
      <c r="I103" s="221">
        <f t="shared" si="7"/>
        <v>956571.4452999074</v>
      </c>
      <c r="J103" s="138"/>
    </row>
    <row r="104" spans="1:10" ht="15.75">
      <c r="A104" s="132">
        <v>88</v>
      </c>
      <c r="B104" s="171" t="s">
        <v>156</v>
      </c>
      <c r="C104" s="221">
        <f>IIN_VK_SK!F98</f>
        <v>1188221.5144606747</v>
      </c>
      <c r="D104" s="220">
        <v>96816</v>
      </c>
      <c r="E104" s="216">
        <v>29935</v>
      </c>
      <c r="F104" s="216">
        <v>19203</v>
      </c>
      <c r="G104" s="216">
        <v>17942</v>
      </c>
      <c r="H104" s="223">
        <f t="shared" si="6"/>
        <v>163896</v>
      </c>
      <c r="I104" s="221">
        <f t="shared" si="7"/>
        <v>1352117.5144606747</v>
      </c>
      <c r="J104" s="138"/>
    </row>
    <row r="105" spans="1:10" ht="15.75">
      <c r="A105" s="132">
        <v>89</v>
      </c>
      <c r="B105" s="171" t="s">
        <v>157</v>
      </c>
      <c r="C105" s="221">
        <f>IIN_VK_SK!F99</f>
        <v>2416142.1534030875</v>
      </c>
      <c r="D105" s="220">
        <v>171463</v>
      </c>
      <c r="E105" s="216">
        <v>32224</v>
      </c>
      <c r="F105" s="216">
        <v>18492</v>
      </c>
      <c r="G105" s="216">
        <v>34522</v>
      </c>
      <c r="H105" s="223">
        <f t="shared" si="6"/>
        <v>256701</v>
      </c>
      <c r="I105" s="221">
        <f t="shared" si="7"/>
        <v>2672843.1534030875</v>
      </c>
      <c r="J105" s="138"/>
    </row>
    <row r="106" spans="1:10" ht="15.75">
      <c r="A106" s="132">
        <v>90</v>
      </c>
      <c r="B106" s="171" t="s">
        <v>85</v>
      </c>
      <c r="C106" s="221">
        <f>IIN_VK_SK!F100</f>
        <v>401357.05101287196</v>
      </c>
      <c r="D106" s="220">
        <v>135799</v>
      </c>
      <c r="E106" s="216">
        <v>3875</v>
      </c>
      <c r="F106" s="216">
        <v>214</v>
      </c>
      <c r="G106" s="216">
        <v>4677</v>
      </c>
      <c r="H106" s="223">
        <f t="shared" si="6"/>
        <v>144565</v>
      </c>
      <c r="I106" s="221">
        <f t="shared" si="7"/>
        <v>545922.051012872</v>
      </c>
      <c r="J106" s="138"/>
    </row>
    <row r="107" spans="1:10" ht="15.75">
      <c r="A107" s="132">
        <v>91</v>
      </c>
      <c r="B107" s="171" t="s">
        <v>50</v>
      </c>
      <c r="C107" s="221">
        <f>IIN_VK_SK!F101</f>
        <v>393699.8648324675</v>
      </c>
      <c r="D107" s="220">
        <v>79733</v>
      </c>
      <c r="E107" s="216">
        <v>1260</v>
      </c>
      <c r="F107" s="216">
        <v>16</v>
      </c>
      <c r="G107" s="216">
        <v>2036</v>
      </c>
      <c r="H107" s="223">
        <f t="shared" si="6"/>
        <v>83045</v>
      </c>
      <c r="I107" s="221">
        <f t="shared" si="7"/>
        <v>476744.8648324675</v>
      </c>
      <c r="J107" s="138"/>
    </row>
    <row r="108" spans="1:10" ht="15.75">
      <c r="A108" s="132">
        <v>92</v>
      </c>
      <c r="B108" s="171" t="s">
        <v>55</v>
      </c>
      <c r="C108" s="221">
        <f>IIN_VK_SK!F102</f>
        <v>786613.946179131</v>
      </c>
      <c r="D108" s="220">
        <v>220745</v>
      </c>
      <c r="E108" s="216">
        <v>2272</v>
      </c>
      <c r="F108" s="216">
        <v>8798</v>
      </c>
      <c r="G108" s="216">
        <v>6875</v>
      </c>
      <c r="H108" s="223">
        <f t="shared" si="6"/>
        <v>238690</v>
      </c>
      <c r="I108" s="221">
        <f t="shared" si="7"/>
        <v>1025303.946179131</v>
      </c>
      <c r="J108" s="138"/>
    </row>
    <row r="109" spans="1:10" ht="15.75">
      <c r="A109" s="132">
        <v>93</v>
      </c>
      <c r="B109" s="171" t="s">
        <v>158</v>
      </c>
      <c r="C109" s="221">
        <f>IIN_VK_SK!F103</f>
        <v>1316774.936939458</v>
      </c>
      <c r="D109" s="220">
        <v>89056</v>
      </c>
      <c r="E109" s="216">
        <v>10058</v>
      </c>
      <c r="F109" s="216">
        <v>3360</v>
      </c>
      <c r="G109" s="216">
        <v>9285</v>
      </c>
      <c r="H109" s="223">
        <f t="shared" si="6"/>
        <v>111759</v>
      </c>
      <c r="I109" s="221">
        <f t="shared" si="7"/>
        <v>1428533.936939458</v>
      </c>
      <c r="J109" s="138"/>
    </row>
    <row r="110" spans="1:10" ht="15.75">
      <c r="A110" s="132">
        <v>94</v>
      </c>
      <c r="B110" s="171" t="s">
        <v>91</v>
      </c>
      <c r="C110" s="221">
        <f>IIN_VK_SK!F104</f>
        <v>2573297.2171203173</v>
      </c>
      <c r="D110" s="220">
        <v>217252</v>
      </c>
      <c r="E110" s="216">
        <v>45625</v>
      </c>
      <c r="F110" s="216">
        <v>9853</v>
      </c>
      <c r="G110" s="216">
        <v>28254</v>
      </c>
      <c r="H110" s="223">
        <f t="shared" si="6"/>
        <v>300984</v>
      </c>
      <c r="I110" s="221">
        <f t="shared" si="7"/>
        <v>2874281.2171203173</v>
      </c>
      <c r="J110" s="138"/>
    </row>
    <row r="111" spans="1:10" ht="15.75">
      <c r="A111" s="132">
        <v>95</v>
      </c>
      <c r="B111" s="171" t="s">
        <v>77</v>
      </c>
      <c r="C111" s="221">
        <f>IIN_VK_SK!F105</f>
        <v>969360.2852516836</v>
      </c>
      <c r="D111" s="220">
        <v>72420</v>
      </c>
      <c r="E111" s="216">
        <v>14402</v>
      </c>
      <c r="F111" s="216">
        <v>182</v>
      </c>
      <c r="G111" s="216">
        <v>5331</v>
      </c>
      <c r="H111" s="223">
        <f t="shared" si="6"/>
        <v>92335</v>
      </c>
      <c r="I111" s="221">
        <f t="shared" si="7"/>
        <v>1061695.2852516836</v>
      </c>
      <c r="J111" s="138"/>
    </row>
    <row r="112" spans="1:10" ht="15.75">
      <c r="A112" s="132">
        <v>96</v>
      </c>
      <c r="B112" s="171" t="s">
        <v>159</v>
      </c>
      <c r="C112" s="221">
        <f>IIN_VK_SK!F106</f>
        <v>9622735.178772025</v>
      </c>
      <c r="D112" s="220">
        <v>469823</v>
      </c>
      <c r="E112" s="216">
        <v>261078</v>
      </c>
      <c r="F112" s="216">
        <v>291</v>
      </c>
      <c r="G112" s="216">
        <v>180482</v>
      </c>
      <c r="H112" s="223">
        <f t="shared" si="6"/>
        <v>911674</v>
      </c>
      <c r="I112" s="221">
        <f t="shared" si="7"/>
        <v>10534409.178772025</v>
      </c>
      <c r="J112" s="138"/>
    </row>
    <row r="113" spans="1:10" ht="15.75">
      <c r="A113" s="132">
        <v>97</v>
      </c>
      <c r="B113" s="171" t="s">
        <v>160</v>
      </c>
      <c r="C113" s="221">
        <f>IIN_VK_SK!F107</f>
        <v>7109205.273760757</v>
      </c>
      <c r="D113" s="220">
        <v>733003</v>
      </c>
      <c r="E113" s="216">
        <v>167380</v>
      </c>
      <c r="F113" s="216">
        <v>21255</v>
      </c>
      <c r="G113" s="216">
        <v>66515</v>
      </c>
      <c r="H113" s="223">
        <f t="shared" si="6"/>
        <v>988153</v>
      </c>
      <c r="I113" s="221">
        <f t="shared" si="7"/>
        <v>8097358.273760757</v>
      </c>
      <c r="J113" s="138"/>
    </row>
    <row r="114" spans="1:10" ht="15.75">
      <c r="A114" s="132">
        <v>98</v>
      </c>
      <c r="B114" s="171" t="s">
        <v>113</v>
      </c>
      <c r="C114" s="221">
        <f>IIN_VK_SK!F108</f>
        <v>2445013.1450732155</v>
      </c>
      <c r="D114" s="220">
        <v>532659</v>
      </c>
      <c r="E114" s="216">
        <v>57749</v>
      </c>
      <c r="F114" s="216">
        <v>8203</v>
      </c>
      <c r="G114" s="216">
        <v>111742</v>
      </c>
      <c r="H114" s="223">
        <f t="shared" si="6"/>
        <v>710353</v>
      </c>
      <c r="I114" s="221">
        <f t="shared" si="7"/>
        <v>3155366.1450732155</v>
      </c>
      <c r="J114" s="138"/>
    </row>
    <row r="115" spans="1:10" ht="15.75">
      <c r="A115" s="132">
        <v>99</v>
      </c>
      <c r="B115" s="171" t="s">
        <v>118</v>
      </c>
      <c r="C115" s="221">
        <f>IIN_VK_SK!F109</f>
        <v>868702.3442780147</v>
      </c>
      <c r="D115" s="220">
        <v>91173</v>
      </c>
      <c r="E115" s="216">
        <v>6779</v>
      </c>
      <c r="F115" s="216">
        <v>13896</v>
      </c>
      <c r="G115" s="216">
        <v>11802</v>
      </c>
      <c r="H115" s="223">
        <f t="shared" si="6"/>
        <v>123650</v>
      </c>
      <c r="I115" s="221">
        <f t="shared" si="7"/>
        <v>992352.3442780147</v>
      </c>
      <c r="J115" s="138"/>
    </row>
    <row r="116" spans="1:10" ht="15.75">
      <c r="A116" s="132">
        <v>100</v>
      </c>
      <c r="B116" s="171" t="s">
        <v>161</v>
      </c>
      <c r="C116" s="221">
        <f>IIN_VK_SK!F110</f>
        <v>6927934.499324415</v>
      </c>
      <c r="D116" s="220">
        <v>489702</v>
      </c>
      <c r="E116" s="216">
        <v>180245</v>
      </c>
      <c r="F116" s="216">
        <v>7527</v>
      </c>
      <c r="G116" s="216">
        <v>127400</v>
      </c>
      <c r="H116" s="223">
        <f t="shared" si="6"/>
        <v>804874</v>
      </c>
      <c r="I116" s="221">
        <f t="shared" si="7"/>
        <v>7732808.499324415</v>
      </c>
      <c r="J116" s="138"/>
    </row>
    <row r="117" spans="1:10" ht="15.75">
      <c r="A117" s="132">
        <v>101</v>
      </c>
      <c r="B117" s="171" t="s">
        <v>43</v>
      </c>
      <c r="C117" s="221">
        <f>IIN_VK_SK!F111</f>
        <v>1280111.5364487495</v>
      </c>
      <c r="D117" s="220">
        <v>59014</v>
      </c>
      <c r="E117" s="216">
        <v>4019</v>
      </c>
      <c r="F117" s="216">
        <v>91</v>
      </c>
      <c r="G117" s="216">
        <v>10527</v>
      </c>
      <c r="H117" s="223">
        <f t="shared" si="6"/>
        <v>73651</v>
      </c>
      <c r="I117" s="221">
        <f t="shared" si="7"/>
        <v>1353762.5364487495</v>
      </c>
      <c r="J117" s="138"/>
    </row>
    <row r="118" spans="1:10" ht="15.75">
      <c r="A118" s="132">
        <v>102</v>
      </c>
      <c r="B118" s="171" t="s">
        <v>162</v>
      </c>
      <c r="C118" s="221">
        <f>IIN_VK_SK!F112</f>
        <v>1161319.2196289413</v>
      </c>
      <c r="D118" s="220">
        <v>159809</v>
      </c>
      <c r="E118" s="216">
        <v>9173</v>
      </c>
      <c r="F118" s="216">
        <v>9409</v>
      </c>
      <c r="G118" s="216">
        <v>7493</v>
      </c>
      <c r="H118" s="223">
        <f t="shared" si="6"/>
        <v>185884</v>
      </c>
      <c r="I118" s="221">
        <f t="shared" si="7"/>
        <v>1347203.2196289413</v>
      </c>
      <c r="J118" s="138"/>
    </row>
    <row r="119" spans="1:10" ht="15.75">
      <c r="A119" s="132">
        <v>103</v>
      </c>
      <c r="B119" s="171" t="s">
        <v>124</v>
      </c>
      <c r="C119" s="221">
        <f>IIN_VK_SK!F113</f>
        <v>4138451.4216734683</v>
      </c>
      <c r="D119" s="220">
        <v>254861</v>
      </c>
      <c r="E119" s="216">
        <v>53966</v>
      </c>
      <c r="F119" s="216">
        <v>27849</v>
      </c>
      <c r="G119" s="216">
        <v>35256</v>
      </c>
      <c r="H119" s="223">
        <f t="shared" si="6"/>
        <v>371932</v>
      </c>
      <c r="I119" s="221">
        <f t="shared" si="7"/>
        <v>4510383.421673468</v>
      </c>
      <c r="J119" s="138"/>
    </row>
    <row r="120" spans="1:10" ht="15.75">
      <c r="A120" s="132">
        <v>104</v>
      </c>
      <c r="B120" s="171" t="s">
        <v>163</v>
      </c>
      <c r="C120" s="221">
        <f>IIN_VK_SK!F114</f>
        <v>4945432.422678561</v>
      </c>
      <c r="D120" s="220">
        <v>382218</v>
      </c>
      <c r="E120" s="216">
        <v>209023</v>
      </c>
      <c r="F120" s="216">
        <v>13033</v>
      </c>
      <c r="G120" s="216">
        <v>113745</v>
      </c>
      <c r="H120" s="223">
        <f t="shared" si="6"/>
        <v>718019</v>
      </c>
      <c r="I120" s="221">
        <f t="shared" si="7"/>
        <v>5663451.422678561</v>
      </c>
      <c r="J120" s="138"/>
    </row>
    <row r="121" spans="1:10" ht="15.75">
      <c r="A121" s="132">
        <v>105</v>
      </c>
      <c r="B121" s="171" t="s">
        <v>123</v>
      </c>
      <c r="C121" s="221">
        <f>IIN_VK_SK!F115</f>
        <v>899534.7043639875</v>
      </c>
      <c r="D121" s="220">
        <v>65957</v>
      </c>
      <c r="E121" s="216">
        <v>6941</v>
      </c>
      <c r="F121" s="216">
        <v>138</v>
      </c>
      <c r="G121" s="216">
        <v>5802</v>
      </c>
      <c r="H121" s="223">
        <f t="shared" si="6"/>
        <v>78838</v>
      </c>
      <c r="I121" s="221">
        <f t="shared" si="7"/>
        <v>978372.7043639875</v>
      </c>
      <c r="J121" s="138"/>
    </row>
    <row r="122" spans="1:10" ht="15.75">
      <c r="A122" s="132">
        <v>106</v>
      </c>
      <c r="B122" s="171" t="s">
        <v>164</v>
      </c>
      <c r="C122" s="221">
        <f>IIN_VK_SK!F116</f>
        <v>8910525.656036653</v>
      </c>
      <c r="D122" s="220">
        <v>614233</v>
      </c>
      <c r="E122" s="216">
        <v>158804</v>
      </c>
      <c r="F122" s="216">
        <v>9759</v>
      </c>
      <c r="G122" s="216">
        <v>73709</v>
      </c>
      <c r="H122" s="223">
        <f t="shared" si="6"/>
        <v>856505</v>
      </c>
      <c r="I122" s="221">
        <f aca="true" t="shared" si="8" ref="I122:I135">C122+H122</f>
        <v>9767030.656036653</v>
      </c>
      <c r="J122" s="138"/>
    </row>
    <row r="123" spans="1:10" ht="15.75">
      <c r="A123" s="132">
        <v>107</v>
      </c>
      <c r="B123" s="171" t="s">
        <v>70</v>
      </c>
      <c r="C123" s="221">
        <f>IIN_VK_SK!F117</f>
        <v>966901.3964095492</v>
      </c>
      <c r="D123" s="220">
        <v>234412</v>
      </c>
      <c r="E123" s="216">
        <v>4697</v>
      </c>
      <c r="F123" s="216">
        <v>390</v>
      </c>
      <c r="G123" s="216">
        <v>5712</v>
      </c>
      <c r="H123" s="223">
        <f t="shared" si="6"/>
        <v>245211</v>
      </c>
      <c r="I123" s="221">
        <f t="shared" si="8"/>
        <v>1212112.3964095493</v>
      </c>
      <c r="J123" s="138"/>
    </row>
    <row r="124" spans="1:10" ht="15.75">
      <c r="A124" s="132">
        <v>108</v>
      </c>
      <c r="B124" s="171" t="s">
        <v>165</v>
      </c>
      <c r="C124" s="221">
        <f>IIN_VK_SK!F118</f>
        <v>9130710.062839951</v>
      </c>
      <c r="D124" s="220">
        <v>660271</v>
      </c>
      <c r="E124" s="216">
        <v>208210</v>
      </c>
      <c r="F124" s="216">
        <v>14863</v>
      </c>
      <c r="G124" s="216">
        <v>106430</v>
      </c>
      <c r="H124" s="223">
        <f t="shared" si="6"/>
        <v>989774</v>
      </c>
      <c r="I124" s="221">
        <f t="shared" si="8"/>
        <v>10120484.062839951</v>
      </c>
      <c r="J124" s="138"/>
    </row>
    <row r="125" spans="1:10" ht="15.75">
      <c r="A125" s="132">
        <v>109</v>
      </c>
      <c r="B125" s="171" t="s">
        <v>166</v>
      </c>
      <c r="C125" s="221">
        <f>IIN_VK_SK!F119</f>
        <v>574758.4770212899</v>
      </c>
      <c r="D125" s="220">
        <v>92614</v>
      </c>
      <c r="E125" s="216">
        <v>2239</v>
      </c>
      <c r="F125" s="216">
        <v>0</v>
      </c>
      <c r="G125" s="216">
        <v>3064</v>
      </c>
      <c r="H125" s="223">
        <f t="shared" si="6"/>
        <v>97917</v>
      </c>
      <c r="I125" s="221">
        <f t="shared" si="8"/>
        <v>672675.4770212899</v>
      </c>
      <c r="J125" s="138"/>
    </row>
    <row r="126" spans="1:10" ht="15.75">
      <c r="A126" s="132">
        <v>110</v>
      </c>
      <c r="B126" s="171" t="s">
        <v>167</v>
      </c>
      <c r="C126" s="221">
        <f>IIN_VK_SK!F120</f>
        <v>2359433.539448288</v>
      </c>
      <c r="D126" s="220">
        <v>168933</v>
      </c>
      <c r="E126" s="216">
        <v>40217</v>
      </c>
      <c r="F126" s="216">
        <v>51</v>
      </c>
      <c r="G126" s="216">
        <v>20898</v>
      </c>
      <c r="H126" s="223">
        <f t="shared" si="6"/>
        <v>230099</v>
      </c>
      <c r="I126" s="221">
        <f t="shared" si="8"/>
        <v>2589532.539448288</v>
      </c>
      <c r="J126" s="138"/>
    </row>
    <row r="127" spans="1:10" ht="15.75">
      <c r="A127" s="132">
        <v>111</v>
      </c>
      <c r="B127" s="171" t="s">
        <v>104</v>
      </c>
      <c r="C127" s="221">
        <f>IIN_VK_SK!F121</f>
        <v>632298.1782403296</v>
      </c>
      <c r="D127" s="220">
        <v>68252</v>
      </c>
      <c r="E127" s="216">
        <v>6329</v>
      </c>
      <c r="F127" s="216">
        <v>8</v>
      </c>
      <c r="G127" s="216">
        <v>4982</v>
      </c>
      <c r="H127" s="223">
        <f t="shared" si="6"/>
        <v>79571</v>
      </c>
      <c r="I127" s="221">
        <f t="shared" si="8"/>
        <v>711869.1782403296</v>
      </c>
      <c r="J127" s="138"/>
    </row>
    <row r="128" spans="1:10" ht="15.75">
      <c r="A128" s="132">
        <v>112</v>
      </c>
      <c r="B128" s="171" t="s">
        <v>168</v>
      </c>
      <c r="C128" s="221">
        <f>IIN_VK_SK!F122</f>
        <v>322053.4711416565</v>
      </c>
      <c r="D128" s="220">
        <v>61193</v>
      </c>
      <c r="E128" s="216">
        <v>1165</v>
      </c>
      <c r="F128" s="216">
        <v>12779</v>
      </c>
      <c r="G128" s="216">
        <v>2111</v>
      </c>
      <c r="H128" s="223">
        <f t="shared" si="6"/>
        <v>77248</v>
      </c>
      <c r="I128" s="221">
        <f t="shared" si="8"/>
        <v>399301.4711416565</v>
      </c>
      <c r="J128" s="138"/>
    </row>
    <row r="129" spans="1:10" ht="15.75">
      <c r="A129" s="132">
        <v>113</v>
      </c>
      <c r="B129" s="171" t="s">
        <v>59</v>
      </c>
      <c r="C129" s="221">
        <f>IIN_VK_SK!F123</f>
        <v>989480.0014018874</v>
      </c>
      <c r="D129" s="220">
        <v>103812</v>
      </c>
      <c r="E129" s="216">
        <v>7436</v>
      </c>
      <c r="F129" s="216">
        <v>117</v>
      </c>
      <c r="G129" s="216">
        <v>7790</v>
      </c>
      <c r="H129" s="223">
        <f t="shared" si="6"/>
        <v>119155</v>
      </c>
      <c r="I129" s="221">
        <f t="shared" si="8"/>
        <v>1108635.0014018873</v>
      </c>
      <c r="J129" s="138"/>
    </row>
    <row r="130" spans="1:10" ht="15.75">
      <c r="A130" s="132">
        <v>114</v>
      </c>
      <c r="B130" s="171" t="s">
        <v>54</v>
      </c>
      <c r="C130" s="221">
        <f>IIN_VK_SK!F124</f>
        <v>2519444.7278275345</v>
      </c>
      <c r="D130" s="220">
        <v>242859</v>
      </c>
      <c r="E130" s="216">
        <v>15882</v>
      </c>
      <c r="F130" s="216">
        <v>427</v>
      </c>
      <c r="G130" s="216">
        <v>17117</v>
      </c>
      <c r="H130" s="223">
        <f t="shared" si="6"/>
        <v>276285</v>
      </c>
      <c r="I130" s="221">
        <f t="shared" si="8"/>
        <v>2795729.7278275345</v>
      </c>
      <c r="J130" s="138"/>
    </row>
    <row r="131" spans="1:10" ht="15.75">
      <c r="A131" s="132">
        <v>115</v>
      </c>
      <c r="B131" s="171" t="s">
        <v>129</v>
      </c>
      <c r="C131" s="221">
        <f>IIN_VK_SK!F125</f>
        <v>3809308.319774882</v>
      </c>
      <c r="D131" s="220">
        <v>461757</v>
      </c>
      <c r="E131" s="216">
        <v>41823</v>
      </c>
      <c r="F131" s="216">
        <v>27810</v>
      </c>
      <c r="G131" s="216">
        <v>26740</v>
      </c>
      <c r="H131" s="223">
        <f t="shared" si="6"/>
        <v>558130</v>
      </c>
      <c r="I131" s="221">
        <f t="shared" si="8"/>
        <v>4367438.319774882</v>
      </c>
      <c r="J131" s="138"/>
    </row>
    <row r="132" spans="1:10" ht="15.75">
      <c r="A132" s="132">
        <v>116</v>
      </c>
      <c r="B132" s="171" t="s">
        <v>80</v>
      </c>
      <c r="C132" s="221">
        <f>IIN_VK_SK!F126</f>
        <v>928679.6377666716</v>
      </c>
      <c r="D132" s="220">
        <v>111591</v>
      </c>
      <c r="E132" s="216">
        <v>3725</v>
      </c>
      <c r="F132" s="216">
        <v>5258</v>
      </c>
      <c r="G132" s="216">
        <v>5377</v>
      </c>
      <c r="H132" s="223">
        <f t="shared" si="6"/>
        <v>125951</v>
      </c>
      <c r="I132" s="221">
        <f t="shared" si="8"/>
        <v>1054630.6377666716</v>
      </c>
      <c r="J132" s="138"/>
    </row>
    <row r="133" spans="1:10" ht="15.75">
      <c r="A133" s="132">
        <v>117</v>
      </c>
      <c r="B133" s="171" t="s">
        <v>49</v>
      </c>
      <c r="C133" s="221">
        <f>IIN_VK_SK!F127</f>
        <v>985245.6211939234</v>
      </c>
      <c r="D133" s="220">
        <v>107610</v>
      </c>
      <c r="E133" s="216">
        <v>2497</v>
      </c>
      <c r="F133" s="216">
        <v>192</v>
      </c>
      <c r="G133" s="216">
        <v>5320</v>
      </c>
      <c r="H133" s="223">
        <f t="shared" si="6"/>
        <v>115619</v>
      </c>
      <c r="I133" s="221">
        <f t="shared" si="8"/>
        <v>1100864.6211939235</v>
      </c>
      <c r="J133" s="138"/>
    </row>
    <row r="134" spans="1:10" ht="15.75">
      <c r="A134" s="132">
        <v>118</v>
      </c>
      <c r="B134" s="171" t="s">
        <v>169</v>
      </c>
      <c r="C134" s="221">
        <f>IIN_VK_SK!F128</f>
        <v>1116447.7828059972</v>
      </c>
      <c r="D134" s="220">
        <v>72285</v>
      </c>
      <c r="E134" s="216">
        <v>14477</v>
      </c>
      <c r="F134" s="216">
        <v>9</v>
      </c>
      <c r="G134" s="216">
        <v>7478</v>
      </c>
      <c r="H134" s="223">
        <f t="shared" si="6"/>
        <v>94249</v>
      </c>
      <c r="I134" s="221">
        <f t="shared" si="8"/>
        <v>1210696.7828059972</v>
      </c>
      <c r="J134" s="138"/>
    </row>
    <row r="135" spans="1:10" ht="15.75">
      <c r="A135" s="135">
        <v>119</v>
      </c>
      <c r="B135" s="173" t="s">
        <v>96</v>
      </c>
      <c r="C135" s="224">
        <f>IIN_VK_SK!F129</f>
        <v>503475.2464002191</v>
      </c>
      <c r="D135" s="225">
        <v>59232</v>
      </c>
      <c r="E135" s="226">
        <v>3246</v>
      </c>
      <c r="F135" s="226">
        <v>484</v>
      </c>
      <c r="G135" s="226">
        <v>3747</v>
      </c>
      <c r="H135" s="227">
        <f t="shared" si="6"/>
        <v>66709</v>
      </c>
      <c r="I135" s="224">
        <f t="shared" si="8"/>
        <v>570184.2464002192</v>
      </c>
      <c r="J135" s="138"/>
    </row>
    <row r="136" spans="1:10" ht="15.75">
      <c r="A136" s="368" t="s">
        <v>201</v>
      </c>
      <c r="B136" s="368" t="s">
        <v>201</v>
      </c>
      <c r="C136" s="214">
        <f aca="true" t="shared" si="9" ref="C136:I136">SUM(C26:C135)</f>
        <v>306807787.1053382</v>
      </c>
      <c r="D136" s="228">
        <f t="shared" si="9"/>
        <v>26996769</v>
      </c>
      <c r="E136" s="228">
        <f t="shared" si="9"/>
        <v>5502454</v>
      </c>
      <c r="F136" s="228">
        <f t="shared" si="9"/>
        <v>964397</v>
      </c>
      <c r="G136" s="228">
        <f t="shared" si="9"/>
        <v>4041967</v>
      </c>
      <c r="H136" s="214">
        <f t="shared" si="9"/>
        <v>37505587</v>
      </c>
      <c r="I136" s="214">
        <f t="shared" si="9"/>
        <v>344313374.10533834</v>
      </c>
      <c r="J136" s="138"/>
    </row>
    <row r="137" ht="15">
      <c r="J137" s="138"/>
    </row>
  </sheetData>
  <sheetProtection/>
  <mergeCells count="2">
    <mergeCell ref="A25:B25"/>
    <mergeCell ref="A136:B136"/>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25"/>
  <sheetViews>
    <sheetView zoomScalePageLayoutView="0" workbookViewId="0" topLeftCell="A1">
      <selection activeCell="H29" sqref="H29"/>
    </sheetView>
  </sheetViews>
  <sheetFormatPr defaultColWidth="9.140625" defaultRowHeight="12.75"/>
  <cols>
    <col min="1" max="1" width="8.28125" style="68" customWidth="1"/>
    <col min="2" max="2" width="25.28125" style="68" customWidth="1"/>
    <col min="3" max="6" width="16.7109375" style="68" customWidth="1"/>
    <col min="7" max="7" width="19.28125" style="0" customWidth="1"/>
  </cols>
  <sheetData>
    <row r="1" ht="18.75">
      <c r="B1" s="240" t="s">
        <v>222</v>
      </c>
    </row>
    <row r="2" ht="15" customHeight="1">
      <c r="B2" s="240"/>
    </row>
    <row r="3" spans="1:6" ht="43.5">
      <c r="A3" s="125"/>
      <c r="B3" s="114" t="s">
        <v>21</v>
      </c>
      <c r="C3" s="114" t="s">
        <v>219</v>
      </c>
      <c r="D3" s="114" t="s">
        <v>170</v>
      </c>
      <c r="E3" s="114" t="s">
        <v>171</v>
      </c>
      <c r="F3" s="114" t="s">
        <v>172</v>
      </c>
    </row>
    <row r="4" spans="1:7" ht="15.75">
      <c r="A4" s="241"/>
      <c r="B4" s="242" t="s">
        <v>187</v>
      </c>
      <c r="C4" s="243">
        <f>C14+C125</f>
        <v>2201196</v>
      </c>
      <c r="D4" s="243">
        <f>D14+D125</f>
        <v>127768</v>
      </c>
      <c r="E4" s="243">
        <f>E14+E125</f>
        <v>236296</v>
      </c>
      <c r="F4" s="243">
        <f>F14+F125</f>
        <v>465130</v>
      </c>
      <c r="G4" s="175"/>
    </row>
    <row r="5" spans="1:6" ht="15.75">
      <c r="A5" s="149">
        <v>1</v>
      </c>
      <c r="B5" s="150" t="s">
        <v>188</v>
      </c>
      <c r="C5" s="246">
        <v>100006</v>
      </c>
      <c r="D5" s="246">
        <v>5367</v>
      </c>
      <c r="E5" s="246">
        <v>9858</v>
      </c>
      <c r="F5" s="247">
        <v>21648</v>
      </c>
    </row>
    <row r="6" spans="1:6" ht="15.75">
      <c r="A6" s="151">
        <v>2</v>
      </c>
      <c r="B6" s="152" t="s">
        <v>189</v>
      </c>
      <c r="C6" s="248">
        <v>25539</v>
      </c>
      <c r="D6" s="248">
        <v>1496</v>
      </c>
      <c r="E6" s="248">
        <v>2958</v>
      </c>
      <c r="F6" s="249">
        <v>5117</v>
      </c>
    </row>
    <row r="7" spans="1:6" ht="15.75">
      <c r="A7" s="151">
        <v>3</v>
      </c>
      <c r="B7" s="152" t="s">
        <v>190</v>
      </c>
      <c r="C7" s="248">
        <v>63046</v>
      </c>
      <c r="D7" s="248">
        <v>4052</v>
      </c>
      <c r="E7" s="248">
        <v>7149</v>
      </c>
      <c r="F7" s="249">
        <v>12475</v>
      </c>
    </row>
    <row r="8" spans="1:6" ht="15.75">
      <c r="A8" s="151">
        <v>4</v>
      </c>
      <c r="B8" s="152" t="s">
        <v>191</v>
      </c>
      <c r="C8" s="248">
        <v>57479</v>
      </c>
      <c r="D8" s="248">
        <v>3293</v>
      </c>
      <c r="E8" s="248">
        <v>5895</v>
      </c>
      <c r="F8" s="249">
        <v>12570</v>
      </c>
    </row>
    <row r="9" spans="1:6" ht="15.75">
      <c r="A9" s="151">
        <v>5</v>
      </c>
      <c r="B9" s="152" t="s">
        <v>192</v>
      </c>
      <c r="C9" s="248">
        <v>81454</v>
      </c>
      <c r="D9" s="248">
        <v>4893</v>
      </c>
      <c r="E9" s="248">
        <v>9470</v>
      </c>
      <c r="F9" s="249">
        <v>17660</v>
      </c>
    </row>
    <row r="10" spans="1:6" ht="15.75">
      <c r="A10" s="151">
        <v>6</v>
      </c>
      <c r="B10" s="152" t="s">
        <v>193</v>
      </c>
      <c r="C10" s="248">
        <v>33438</v>
      </c>
      <c r="D10" s="248">
        <v>1814</v>
      </c>
      <c r="E10" s="248">
        <v>3595</v>
      </c>
      <c r="F10" s="249">
        <v>6992</v>
      </c>
    </row>
    <row r="11" spans="1:6" ht="15.75">
      <c r="A11" s="151">
        <v>7</v>
      </c>
      <c r="B11" s="152" t="s">
        <v>194</v>
      </c>
      <c r="C11" s="248">
        <v>696618</v>
      </c>
      <c r="D11" s="248">
        <v>42428</v>
      </c>
      <c r="E11" s="248">
        <v>65895</v>
      </c>
      <c r="F11" s="249">
        <v>156044</v>
      </c>
    </row>
    <row r="12" spans="1:6" ht="15.75">
      <c r="A12" s="151">
        <v>8</v>
      </c>
      <c r="B12" s="152" t="s">
        <v>173</v>
      </c>
      <c r="C12" s="248">
        <v>26284</v>
      </c>
      <c r="D12" s="248">
        <v>1699</v>
      </c>
      <c r="E12" s="248">
        <v>2871</v>
      </c>
      <c r="F12" s="249">
        <v>5506</v>
      </c>
    </row>
    <row r="13" spans="1:6" ht="15.75">
      <c r="A13" s="155">
        <v>9</v>
      </c>
      <c r="B13" s="153" t="s">
        <v>195</v>
      </c>
      <c r="C13" s="250">
        <v>41431</v>
      </c>
      <c r="D13" s="250">
        <v>2254</v>
      </c>
      <c r="E13" s="250">
        <v>4534</v>
      </c>
      <c r="F13" s="251">
        <v>9011</v>
      </c>
    </row>
    <row r="14" spans="1:6" ht="15.75">
      <c r="A14" s="369" t="s">
        <v>200</v>
      </c>
      <c r="B14" s="369"/>
      <c r="C14" s="244">
        <f>SUM(C5:C13)</f>
        <v>1125295</v>
      </c>
      <c r="D14" s="244">
        <f>SUM(D5:D13)</f>
        <v>67296</v>
      </c>
      <c r="E14" s="244">
        <f>SUM(E5:E13)</f>
        <v>112225</v>
      </c>
      <c r="F14" s="244">
        <f>SUM(F5:F13)</f>
        <v>247023</v>
      </c>
    </row>
    <row r="15" spans="1:6" ht="15.75">
      <c r="A15" s="149">
        <v>10</v>
      </c>
      <c r="B15" s="150" t="s">
        <v>106</v>
      </c>
      <c r="C15" s="252">
        <v>4194</v>
      </c>
      <c r="D15" s="252">
        <v>179</v>
      </c>
      <c r="E15" s="252">
        <v>463</v>
      </c>
      <c r="F15" s="247">
        <v>971</v>
      </c>
    </row>
    <row r="16" spans="1:6" ht="15.75">
      <c r="A16" s="151">
        <v>11</v>
      </c>
      <c r="B16" s="152" t="s">
        <v>41</v>
      </c>
      <c r="C16" s="253">
        <v>9505</v>
      </c>
      <c r="D16" s="253">
        <v>436</v>
      </c>
      <c r="E16" s="253">
        <v>1020</v>
      </c>
      <c r="F16" s="249">
        <v>1902</v>
      </c>
    </row>
    <row r="17" spans="1:6" ht="15.75">
      <c r="A17" s="151">
        <v>12</v>
      </c>
      <c r="B17" s="152" t="s">
        <v>90</v>
      </c>
      <c r="C17" s="253">
        <v>10025</v>
      </c>
      <c r="D17" s="253">
        <v>567</v>
      </c>
      <c r="E17" s="253">
        <v>1239</v>
      </c>
      <c r="F17" s="254">
        <v>2250</v>
      </c>
    </row>
    <row r="18" spans="1:6" ht="15.75">
      <c r="A18" s="151">
        <v>13</v>
      </c>
      <c r="B18" s="152" t="s">
        <v>131</v>
      </c>
      <c r="C18" s="253">
        <v>3084</v>
      </c>
      <c r="D18" s="253">
        <v>132</v>
      </c>
      <c r="E18" s="253">
        <v>302</v>
      </c>
      <c r="F18" s="249">
        <v>648</v>
      </c>
    </row>
    <row r="19" spans="1:6" ht="15.75">
      <c r="A19" s="151">
        <v>14</v>
      </c>
      <c r="B19" s="152" t="s">
        <v>93</v>
      </c>
      <c r="C19" s="253">
        <v>5799</v>
      </c>
      <c r="D19" s="253">
        <v>301</v>
      </c>
      <c r="E19" s="253">
        <v>656</v>
      </c>
      <c r="F19" s="249">
        <v>1245</v>
      </c>
    </row>
    <row r="20" spans="1:6" ht="15.75">
      <c r="A20" s="151">
        <v>15</v>
      </c>
      <c r="B20" s="152" t="s">
        <v>84</v>
      </c>
      <c r="C20" s="253">
        <v>1602</v>
      </c>
      <c r="D20" s="253">
        <v>73</v>
      </c>
      <c r="E20" s="253">
        <v>185</v>
      </c>
      <c r="F20" s="249">
        <v>340</v>
      </c>
    </row>
    <row r="21" spans="1:6" ht="15.75">
      <c r="A21" s="151">
        <v>16</v>
      </c>
      <c r="B21" s="152" t="s">
        <v>45</v>
      </c>
      <c r="C21" s="253">
        <v>18501</v>
      </c>
      <c r="D21" s="253">
        <v>933</v>
      </c>
      <c r="E21" s="253">
        <v>2131</v>
      </c>
      <c r="F21" s="249">
        <v>3887</v>
      </c>
    </row>
    <row r="22" spans="1:6" ht="15.75">
      <c r="A22" s="151">
        <v>17</v>
      </c>
      <c r="B22" s="152" t="s">
        <v>56</v>
      </c>
      <c r="C22" s="253">
        <v>6246</v>
      </c>
      <c r="D22" s="253">
        <v>320</v>
      </c>
      <c r="E22" s="253">
        <v>739</v>
      </c>
      <c r="F22" s="249">
        <v>1271</v>
      </c>
    </row>
    <row r="23" spans="1:6" ht="15.75">
      <c r="A23" s="151">
        <v>18</v>
      </c>
      <c r="B23" s="152" t="s">
        <v>196</v>
      </c>
      <c r="C23" s="253">
        <v>4101</v>
      </c>
      <c r="D23" s="253">
        <v>199</v>
      </c>
      <c r="E23" s="253">
        <v>476</v>
      </c>
      <c r="F23" s="249">
        <v>903</v>
      </c>
    </row>
    <row r="24" spans="1:6" ht="15.75">
      <c r="A24" s="151">
        <v>19</v>
      </c>
      <c r="B24" s="152" t="s">
        <v>69</v>
      </c>
      <c r="C24" s="253">
        <v>8197</v>
      </c>
      <c r="D24" s="253">
        <v>415</v>
      </c>
      <c r="E24" s="253">
        <v>943</v>
      </c>
      <c r="F24" s="249">
        <v>1795</v>
      </c>
    </row>
    <row r="25" spans="1:6" ht="15.75">
      <c r="A25" s="151">
        <v>20</v>
      </c>
      <c r="B25" s="152" t="s">
        <v>132</v>
      </c>
      <c r="C25" s="253">
        <v>10263</v>
      </c>
      <c r="D25" s="253">
        <v>901</v>
      </c>
      <c r="E25" s="253">
        <v>1364</v>
      </c>
      <c r="F25" s="254">
        <v>1430</v>
      </c>
    </row>
    <row r="26" spans="1:6" ht="15.75">
      <c r="A26" s="151">
        <v>21</v>
      </c>
      <c r="B26" s="152" t="s">
        <v>109</v>
      </c>
      <c r="C26" s="253">
        <v>9782</v>
      </c>
      <c r="D26" s="253">
        <v>812</v>
      </c>
      <c r="E26" s="253">
        <v>1373</v>
      </c>
      <c r="F26" s="254">
        <v>1472</v>
      </c>
    </row>
    <row r="27" spans="1:6" ht="15.75">
      <c r="A27" s="151">
        <v>22</v>
      </c>
      <c r="B27" s="152" t="s">
        <v>115</v>
      </c>
      <c r="C27" s="253">
        <v>5701</v>
      </c>
      <c r="D27" s="253">
        <v>371</v>
      </c>
      <c r="E27" s="253">
        <v>811</v>
      </c>
      <c r="F27" s="254">
        <v>1040</v>
      </c>
    </row>
    <row r="28" spans="1:6" ht="15.75">
      <c r="A28" s="151">
        <v>23</v>
      </c>
      <c r="B28" s="152" t="s">
        <v>46</v>
      </c>
      <c r="C28" s="253">
        <v>1288</v>
      </c>
      <c r="D28" s="253">
        <v>44</v>
      </c>
      <c r="E28" s="253">
        <v>142</v>
      </c>
      <c r="F28" s="254">
        <v>309</v>
      </c>
    </row>
    <row r="29" spans="1:6" ht="15.75">
      <c r="A29" s="151">
        <v>24</v>
      </c>
      <c r="B29" s="152" t="s">
        <v>47</v>
      </c>
      <c r="C29" s="253">
        <v>14972</v>
      </c>
      <c r="D29" s="253">
        <v>734</v>
      </c>
      <c r="E29" s="253">
        <v>1666</v>
      </c>
      <c r="F29" s="254">
        <v>3192</v>
      </c>
    </row>
    <row r="30" spans="1:6" ht="15.75">
      <c r="A30" s="151">
        <v>25</v>
      </c>
      <c r="B30" s="152" t="s">
        <v>52</v>
      </c>
      <c r="C30" s="253">
        <v>26841</v>
      </c>
      <c r="D30" s="253">
        <v>1478</v>
      </c>
      <c r="E30" s="253">
        <v>3092</v>
      </c>
      <c r="F30" s="254">
        <v>5166</v>
      </c>
    </row>
    <row r="31" spans="1:6" ht="15.75">
      <c r="A31" s="151">
        <v>26</v>
      </c>
      <c r="B31" s="152" t="s">
        <v>133</v>
      </c>
      <c r="C31" s="253">
        <v>3516</v>
      </c>
      <c r="D31" s="253">
        <v>194</v>
      </c>
      <c r="E31" s="253">
        <v>405</v>
      </c>
      <c r="F31" s="254">
        <v>725</v>
      </c>
    </row>
    <row r="32" spans="1:6" ht="15.75">
      <c r="A32" s="151">
        <v>27</v>
      </c>
      <c r="B32" s="152" t="s">
        <v>134</v>
      </c>
      <c r="C32" s="253">
        <v>6710</v>
      </c>
      <c r="D32" s="253">
        <v>349</v>
      </c>
      <c r="E32" s="253">
        <v>849</v>
      </c>
      <c r="F32" s="254">
        <v>1413</v>
      </c>
    </row>
    <row r="33" spans="1:6" ht="15.75">
      <c r="A33" s="151">
        <v>28</v>
      </c>
      <c r="B33" s="152" t="s">
        <v>127</v>
      </c>
      <c r="C33" s="253">
        <v>8215</v>
      </c>
      <c r="D33" s="253">
        <v>420</v>
      </c>
      <c r="E33" s="253">
        <v>902</v>
      </c>
      <c r="F33" s="254">
        <v>1707</v>
      </c>
    </row>
    <row r="34" spans="1:6" ht="15.75">
      <c r="A34" s="151">
        <v>29</v>
      </c>
      <c r="B34" s="152" t="s">
        <v>135</v>
      </c>
      <c r="C34" s="253">
        <v>6838</v>
      </c>
      <c r="D34" s="253">
        <v>438</v>
      </c>
      <c r="E34" s="253">
        <v>685</v>
      </c>
      <c r="F34" s="254">
        <v>1494</v>
      </c>
    </row>
    <row r="35" spans="1:6" ht="15.75">
      <c r="A35" s="151">
        <v>30</v>
      </c>
      <c r="B35" s="152" t="s">
        <v>57</v>
      </c>
      <c r="C35" s="253">
        <v>19155</v>
      </c>
      <c r="D35" s="253">
        <v>1111</v>
      </c>
      <c r="E35" s="253">
        <v>2049</v>
      </c>
      <c r="F35" s="254">
        <v>4139</v>
      </c>
    </row>
    <row r="36" spans="1:6" ht="15.75">
      <c r="A36" s="151">
        <v>31</v>
      </c>
      <c r="B36" s="152" t="s">
        <v>99</v>
      </c>
      <c r="C36" s="253">
        <v>3033</v>
      </c>
      <c r="D36" s="253">
        <v>132</v>
      </c>
      <c r="E36" s="253">
        <v>370</v>
      </c>
      <c r="F36" s="255">
        <v>645</v>
      </c>
    </row>
    <row r="37" spans="1:6" ht="15.75">
      <c r="A37" s="151">
        <v>32</v>
      </c>
      <c r="B37" s="152" t="s">
        <v>97</v>
      </c>
      <c r="C37" s="253">
        <v>3166</v>
      </c>
      <c r="D37" s="253">
        <v>119</v>
      </c>
      <c r="E37" s="253">
        <v>318</v>
      </c>
      <c r="F37" s="255">
        <v>711</v>
      </c>
    </row>
    <row r="38" spans="1:6" ht="15.75">
      <c r="A38" s="151">
        <v>33</v>
      </c>
      <c r="B38" s="152" t="s">
        <v>83</v>
      </c>
      <c r="C38" s="253">
        <v>8886</v>
      </c>
      <c r="D38" s="253">
        <v>369</v>
      </c>
      <c r="E38" s="253">
        <v>994</v>
      </c>
      <c r="F38" s="255">
        <v>1988</v>
      </c>
    </row>
    <row r="39" spans="1:6" ht="15.75">
      <c r="A39" s="151">
        <v>34</v>
      </c>
      <c r="B39" s="152" t="s">
        <v>65</v>
      </c>
      <c r="C39" s="253">
        <v>26913</v>
      </c>
      <c r="D39" s="253">
        <v>1185</v>
      </c>
      <c r="E39" s="253">
        <v>2690</v>
      </c>
      <c r="F39" s="255">
        <v>5844</v>
      </c>
    </row>
    <row r="40" spans="1:6" ht="15.75">
      <c r="A40" s="151">
        <v>35</v>
      </c>
      <c r="B40" s="152" t="s">
        <v>72</v>
      </c>
      <c r="C40" s="253">
        <v>23532</v>
      </c>
      <c r="D40" s="253">
        <v>1312</v>
      </c>
      <c r="E40" s="253">
        <v>2820</v>
      </c>
      <c r="F40" s="255">
        <v>4637</v>
      </c>
    </row>
    <row r="41" spans="1:6" ht="15.75">
      <c r="A41" s="151">
        <v>36</v>
      </c>
      <c r="B41" s="152" t="s">
        <v>119</v>
      </c>
      <c r="C41" s="253">
        <v>4638</v>
      </c>
      <c r="D41" s="253">
        <v>216</v>
      </c>
      <c r="E41" s="253">
        <v>525</v>
      </c>
      <c r="F41" s="255">
        <v>1033</v>
      </c>
    </row>
    <row r="42" spans="1:6" ht="15.75">
      <c r="A42" s="151">
        <v>37</v>
      </c>
      <c r="B42" s="152" t="s">
        <v>87</v>
      </c>
      <c r="C42" s="253">
        <v>3264</v>
      </c>
      <c r="D42" s="253">
        <v>156</v>
      </c>
      <c r="E42" s="253">
        <v>377</v>
      </c>
      <c r="F42" s="255">
        <v>723</v>
      </c>
    </row>
    <row r="43" spans="1:6" ht="15.75">
      <c r="A43" s="151">
        <v>38</v>
      </c>
      <c r="B43" s="152" t="s">
        <v>136</v>
      </c>
      <c r="C43" s="253">
        <v>7870</v>
      </c>
      <c r="D43" s="253">
        <v>376</v>
      </c>
      <c r="E43" s="253">
        <v>799</v>
      </c>
      <c r="F43" s="255">
        <v>1830</v>
      </c>
    </row>
    <row r="44" spans="1:6" ht="15.75">
      <c r="A44" s="151">
        <v>39</v>
      </c>
      <c r="B44" s="152" t="s">
        <v>101</v>
      </c>
      <c r="C44" s="253">
        <v>3399</v>
      </c>
      <c r="D44" s="253">
        <v>136</v>
      </c>
      <c r="E44" s="253">
        <v>348</v>
      </c>
      <c r="F44" s="255">
        <v>853</v>
      </c>
    </row>
    <row r="45" spans="1:6" ht="15.75">
      <c r="A45" s="151">
        <v>40</v>
      </c>
      <c r="B45" s="152" t="s">
        <v>137</v>
      </c>
      <c r="C45" s="253">
        <v>7821</v>
      </c>
      <c r="D45" s="253">
        <v>632</v>
      </c>
      <c r="E45" s="253">
        <v>1075</v>
      </c>
      <c r="F45" s="255">
        <v>1112</v>
      </c>
    </row>
    <row r="46" spans="1:6" ht="15.75">
      <c r="A46" s="151">
        <v>41</v>
      </c>
      <c r="B46" s="152" t="s">
        <v>138</v>
      </c>
      <c r="C46" s="253">
        <v>10000</v>
      </c>
      <c r="D46" s="253">
        <v>550</v>
      </c>
      <c r="E46" s="253">
        <v>1235</v>
      </c>
      <c r="F46" s="255">
        <v>2075</v>
      </c>
    </row>
    <row r="47" spans="1:6" ht="15.75">
      <c r="A47" s="151">
        <v>42</v>
      </c>
      <c r="B47" s="152" t="s">
        <v>73</v>
      </c>
      <c r="C47" s="253">
        <v>24311</v>
      </c>
      <c r="D47" s="253">
        <v>1211</v>
      </c>
      <c r="E47" s="253">
        <v>2811</v>
      </c>
      <c r="F47" s="255">
        <v>4951</v>
      </c>
    </row>
    <row r="48" spans="1:6" ht="15.75">
      <c r="A48" s="151">
        <v>43</v>
      </c>
      <c r="B48" s="152" t="s">
        <v>51</v>
      </c>
      <c r="C48" s="253">
        <v>9600</v>
      </c>
      <c r="D48" s="253">
        <v>616</v>
      </c>
      <c r="E48" s="253">
        <v>1178</v>
      </c>
      <c r="F48" s="255">
        <v>1792</v>
      </c>
    </row>
    <row r="49" spans="1:6" ht="15.75">
      <c r="A49" s="151">
        <v>44</v>
      </c>
      <c r="B49" s="152" t="s">
        <v>139</v>
      </c>
      <c r="C49" s="253">
        <v>9088</v>
      </c>
      <c r="D49" s="253">
        <v>789</v>
      </c>
      <c r="E49" s="253">
        <v>1175</v>
      </c>
      <c r="F49" s="255">
        <v>1589</v>
      </c>
    </row>
    <row r="50" spans="1:6" ht="15.75">
      <c r="A50" s="151">
        <v>45</v>
      </c>
      <c r="B50" s="152" t="s">
        <v>111</v>
      </c>
      <c r="C50" s="253">
        <v>8699</v>
      </c>
      <c r="D50" s="253">
        <v>516</v>
      </c>
      <c r="E50" s="253">
        <v>914</v>
      </c>
      <c r="F50" s="255">
        <v>1554</v>
      </c>
    </row>
    <row r="51" spans="1:6" ht="15.75">
      <c r="A51" s="151">
        <v>46</v>
      </c>
      <c r="B51" s="152" t="s">
        <v>67</v>
      </c>
      <c r="C51" s="253">
        <v>8422</v>
      </c>
      <c r="D51" s="253">
        <v>358</v>
      </c>
      <c r="E51" s="253">
        <v>957</v>
      </c>
      <c r="F51" s="255">
        <v>2013</v>
      </c>
    </row>
    <row r="52" spans="1:6" ht="15.75">
      <c r="A52" s="151">
        <v>47</v>
      </c>
      <c r="B52" s="152" t="s">
        <v>38</v>
      </c>
      <c r="C52" s="253">
        <v>6350</v>
      </c>
      <c r="D52" s="253">
        <v>289</v>
      </c>
      <c r="E52" s="253">
        <v>735</v>
      </c>
      <c r="F52" s="255">
        <v>1302</v>
      </c>
    </row>
    <row r="53" spans="1:6" ht="15.75">
      <c r="A53" s="151">
        <v>48</v>
      </c>
      <c r="B53" s="152" t="s">
        <v>61</v>
      </c>
      <c r="C53" s="253">
        <v>2554</v>
      </c>
      <c r="D53" s="253">
        <v>114</v>
      </c>
      <c r="E53" s="253">
        <v>304</v>
      </c>
      <c r="F53" s="255">
        <v>571</v>
      </c>
    </row>
    <row r="54" spans="1:6" ht="15.75">
      <c r="A54" s="151">
        <v>49</v>
      </c>
      <c r="B54" s="152" t="s">
        <v>122</v>
      </c>
      <c r="C54" s="253">
        <v>2698</v>
      </c>
      <c r="D54" s="253">
        <v>150</v>
      </c>
      <c r="E54" s="253">
        <v>327</v>
      </c>
      <c r="F54" s="255">
        <v>528</v>
      </c>
    </row>
    <row r="55" spans="1:6" ht="15.75">
      <c r="A55" s="151">
        <v>50</v>
      </c>
      <c r="B55" s="152" t="s">
        <v>78</v>
      </c>
      <c r="C55" s="253">
        <v>5462</v>
      </c>
      <c r="D55" s="253">
        <v>216</v>
      </c>
      <c r="E55" s="253">
        <v>582</v>
      </c>
      <c r="F55" s="255">
        <v>1224</v>
      </c>
    </row>
    <row r="56" spans="1:6" ht="15.75">
      <c r="A56" s="151">
        <v>51</v>
      </c>
      <c r="B56" s="152" t="s">
        <v>74</v>
      </c>
      <c r="C56" s="253">
        <v>26439</v>
      </c>
      <c r="D56" s="253">
        <v>1379</v>
      </c>
      <c r="E56" s="253">
        <v>3007</v>
      </c>
      <c r="F56" s="255">
        <v>5096</v>
      </c>
    </row>
    <row r="57" spans="1:6" ht="15.75">
      <c r="A57" s="151">
        <v>52</v>
      </c>
      <c r="B57" s="152" t="s">
        <v>140</v>
      </c>
      <c r="C57" s="253">
        <v>9605</v>
      </c>
      <c r="D57" s="253">
        <v>516</v>
      </c>
      <c r="E57" s="253">
        <v>1258</v>
      </c>
      <c r="F57" s="255">
        <v>1886</v>
      </c>
    </row>
    <row r="58" spans="1:6" ht="15.75">
      <c r="A58" s="151">
        <v>53</v>
      </c>
      <c r="B58" s="152" t="s">
        <v>94</v>
      </c>
      <c r="C58" s="253">
        <v>6630</v>
      </c>
      <c r="D58" s="253">
        <v>295</v>
      </c>
      <c r="E58" s="253">
        <v>702</v>
      </c>
      <c r="F58" s="255">
        <v>1581</v>
      </c>
    </row>
    <row r="59" spans="1:6" ht="15.75">
      <c r="A59" s="151">
        <v>54</v>
      </c>
      <c r="B59" s="152" t="s">
        <v>197</v>
      </c>
      <c r="C59" s="253">
        <v>6820</v>
      </c>
      <c r="D59" s="253">
        <v>369</v>
      </c>
      <c r="E59" s="253">
        <v>753</v>
      </c>
      <c r="F59" s="255">
        <v>1353</v>
      </c>
    </row>
    <row r="60" spans="1:6" ht="15.75">
      <c r="A60" s="151">
        <v>55</v>
      </c>
      <c r="B60" s="152" t="s">
        <v>40</v>
      </c>
      <c r="C60" s="253">
        <v>5901</v>
      </c>
      <c r="D60" s="253">
        <v>313</v>
      </c>
      <c r="E60" s="253">
        <v>748</v>
      </c>
      <c r="F60" s="255">
        <v>1165</v>
      </c>
    </row>
    <row r="61" spans="1:6" ht="15.75">
      <c r="A61" s="151">
        <v>56</v>
      </c>
      <c r="B61" s="152" t="s">
        <v>141</v>
      </c>
      <c r="C61" s="253">
        <v>18936</v>
      </c>
      <c r="D61" s="253">
        <v>760</v>
      </c>
      <c r="E61" s="253">
        <v>2015</v>
      </c>
      <c r="F61" s="255">
        <v>4335</v>
      </c>
    </row>
    <row r="62" spans="1:6" ht="15.75">
      <c r="A62" s="151">
        <v>57</v>
      </c>
      <c r="B62" s="152" t="s">
        <v>116</v>
      </c>
      <c r="C62" s="253">
        <v>5609</v>
      </c>
      <c r="D62" s="253">
        <v>319</v>
      </c>
      <c r="E62" s="253">
        <v>609</v>
      </c>
      <c r="F62" s="255">
        <v>1082</v>
      </c>
    </row>
    <row r="63" spans="1:6" ht="15.75">
      <c r="A63" s="151">
        <v>58</v>
      </c>
      <c r="B63" s="152" t="s">
        <v>81</v>
      </c>
      <c r="C63" s="253">
        <v>6622</v>
      </c>
      <c r="D63" s="253">
        <v>353</v>
      </c>
      <c r="E63" s="253">
        <v>755</v>
      </c>
      <c r="F63" s="255">
        <v>1426</v>
      </c>
    </row>
    <row r="64" spans="1:6" ht="15.75">
      <c r="A64" s="151">
        <v>59</v>
      </c>
      <c r="B64" s="152" t="s">
        <v>142</v>
      </c>
      <c r="C64" s="253">
        <v>26530</v>
      </c>
      <c r="D64" s="253">
        <v>1537</v>
      </c>
      <c r="E64" s="253">
        <v>3358</v>
      </c>
      <c r="F64" s="255">
        <v>5220</v>
      </c>
    </row>
    <row r="65" spans="1:6" ht="15.75">
      <c r="A65" s="151">
        <v>60</v>
      </c>
      <c r="B65" s="152" t="s">
        <v>143</v>
      </c>
      <c r="C65" s="253">
        <v>6171</v>
      </c>
      <c r="D65" s="253">
        <v>326</v>
      </c>
      <c r="E65" s="253">
        <v>629</v>
      </c>
      <c r="F65" s="255">
        <v>1233</v>
      </c>
    </row>
    <row r="66" spans="1:6" ht="15.75">
      <c r="A66" s="151">
        <v>61</v>
      </c>
      <c r="B66" s="152" t="s">
        <v>110</v>
      </c>
      <c r="C66" s="253">
        <v>22412</v>
      </c>
      <c r="D66" s="253">
        <v>2059</v>
      </c>
      <c r="E66" s="253">
        <v>2677</v>
      </c>
      <c r="F66" s="255">
        <v>3616</v>
      </c>
    </row>
    <row r="67" spans="1:6" ht="15.75">
      <c r="A67" s="151">
        <v>62</v>
      </c>
      <c r="B67" s="152" t="s">
        <v>144</v>
      </c>
      <c r="C67" s="253">
        <v>11131</v>
      </c>
      <c r="D67" s="253">
        <v>671</v>
      </c>
      <c r="E67" s="253">
        <v>1329</v>
      </c>
      <c r="F67" s="255">
        <v>2150</v>
      </c>
    </row>
    <row r="68" spans="1:6" ht="15.75">
      <c r="A68" s="151">
        <v>63</v>
      </c>
      <c r="B68" s="152" t="s">
        <v>58</v>
      </c>
      <c r="C68" s="253">
        <v>3869</v>
      </c>
      <c r="D68" s="253">
        <v>196</v>
      </c>
      <c r="E68" s="253">
        <v>387</v>
      </c>
      <c r="F68" s="255">
        <v>890</v>
      </c>
    </row>
    <row r="69" spans="1:6" ht="15.75">
      <c r="A69" s="151">
        <v>64</v>
      </c>
      <c r="B69" s="152" t="s">
        <v>145</v>
      </c>
      <c r="C69" s="253">
        <v>18895</v>
      </c>
      <c r="D69" s="253">
        <v>1010</v>
      </c>
      <c r="E69" s="253">
        <v>2061</v>
      </c>
      <c r="F69" s="255">
        <v>4113</v>
      </c>
    </row>
    <row r="70" spans="1:6" ht="15.75">
      <c r="A70" s="151">
        <v>65</v>
      </c>
      <c r="B70" s="152" t="s">
        <v>146</v>
      </c>
      <c r="C70" s="253">
        <v>13538</v>
      </c>
      <c r="D70" s="253">
        <v>654</v>
      </c>
      <c r="E70" s="253">
        <v>1442</v>
      </c>
      <c r="F70" s="255">
        <v>2850</v>
      </c>
    </row>
    <row r="71" spans="1:6" ht="15.75">
      <c r="A71" s="151">
        <v>66</v>
      </c>
      <c r="B71" s="152" t="s">
        <v>100</v>
      </c>
      <c r="C71" s="253">
        <v>2765</v>
      </c>
      <c r="D71" s="253">
        <v>122</v>
      </c>
      <c r="E71" s="253">
        <v>286</v>
      </c>
      <c r="F71" s="255">
        <v>639</v>
      </c>
    </row>
    <row r="72" spans="1:6" ht="15.75">
      <c r="A72" s="151">
        <v>67</v>
      </c>
      <c r="B72" s="152" t="s">
        <v>95</v>
      </c>
      <c r="C72" s="253">
        <v>14900</v>
      </c>
      <c r="D72" s="253">
        <v>636</v>
      </c>
      <c r="E72" s="253">
        <v>1517</v>
      </c>
      <c r="F72" s="255">
        <v>3354</v>
      </c>
    </row>
    <row r="73" spans="1:6" ht="15.75">
      <c r="A73" s="151">
        <v>68</v>
      </c>
      <c r="B73" s="152" t="s">
        <v>102</v>
      </c>
      <c r="C73" s="253">
        <v>26953</v>
      </c>
      <c r="D73" s="253">
        <v>1278</v>
      </c>
      <c r="E73" s="253">
        <v>2984</v>
      </c>
      <c r="F73" s="255">
        <v>5731</v>
      </c>
    </row>
    <row r="74" spans="1:6" ht="15.75">
      <c r="A74" s="151">
        <v>69</v>
      </c>
      <c r="B74" s="152" t="s">
        <v>147</v>
      </c>
      <c r="C74" s="253">
        <v>3855</v>
      </c>
      <c r="D74" s="253">
        <v>210</v>
      </c>
      <c r="E74" s="253">
        <v>456</v>
      </c>
      <c r="F74" s="255">
        <v>743</v>
      </c>
    </row>
    <row r="75" spans="1:6" ht="15.75">
      <c r="A75" s="151">
        <v>70</v>
      </c>
      <c r="B75" s="152" t="s">
        <v>148</v>
      </c>
      <c r="C75" s="253">
        <v>16601</v>
      </c>
      <c r="D75" s="253">
        <v>1939</v>
      </c>
      <c r="E75" s="253">
        <v>2375</v>
      </c>
      <c r="F75" s="255">
        <v>1998</v>
      </c>
    </row>
    <row r="76" spans="1:6" ht="15.75">
      <c r="A76" s="151">
        <v>71</v>
      </c>
      <c r="B76" s="152" t="s">
        <v>149</v>
      </c>
      <c r="C76" s="253">
        <v>3762</v>
      </c>
      <c r="D76" s="253">
        <v>182</v>
      </c>
      <c r="E76" s="253">
        <v>394</v>
      </c>
      <c r="F76" s="255">
        <v>942</v>
      </c>
    </row>
    <row r="77" spans="1:6" ht="15.75">
      <c r="A77" s="151">
        <v>72</v>
      </c>
      <c r="B77" s="152" t="s">
        <v>198</v>
      </c>
      <c r="C77" s="253">
        <v>1782</v>
      </c>
      <c r="D77" s="253">
        <v>70</v>
      </c>
      <c r="E77" s="253">
        <v>193</v>
      </c>
      <c r="F77" s="255">
        <v>433</v>
      </c>
    </row>
    <row r="78" spans="1:6" ht="15.75">
      <c r="A78" s="151">
        <v>73</v>
      </c>
      <c r="B78" s="152" t="s">
        <v>128</v>
      </c>
      <c r="C78" s="253">
        <v>2158</v>
      </c>
      <c r="D78" s="253">
        <v>95</v>
      </c>
      <c r="E78" s="253">
        <v>265</v>
      </c>
      <c r="F78" s="255">
        <v>411</v>
      </c>
    </row>
    <row r="79" spans="1:6" ht="15.75">
      <c r="A79" s="151">
        <v>74</v>
      </c>
      <c r="B79" s="152" t="s">
        <v>37</v>
      </c>
      <c r="C79" s="256">
        <v>4183</v>
      </c>
      <c r="D79" s="253">
        <v>177</v>
      </c>
      <c r="E79" s="253">
        <v>425</v>
      </c>
      <c r="F79" s="255">
        <v>885</v>
      </c>
    </row>
    <row r="80" spans="1:6" ht="15.75">
      <c r="A80" s="151">
        <v>75</v>
      </c>
      <c r="B80" s="152" t="s">
        <v>150</v>
      </c>
      <c r="C80" s="256">
        <v>3752</v>
      </c>
      <c r="D80" s="253">
        <v>174</v>
      </c>
      <c r="E80" s="253">
        <v>398</v>
      </c>
      <c r="F80" s="255">
        <v>848</v>
      </c>
    </row>
    <row r="81" spans="1:6" ht="15.75">
      <c r="A81" s="151">
        <v>76</v>
      </c>
      <c r="B81" s="152" t="s">
        <v>151</v>
      </c>
      <c r="C81" s="256">
        <v>37951</v>
      </c>
      <c r="D81" s="253">
        <v>2371</v>
      </c>
      <c r="E81" s="253">
        <v>4276</v>
      </c>
      <c r="F81" s="255">
        <v>7857</v>
      </c>
    </row>
    <row r="82" spans="1:6" ht="15.75">
      <c r="A82" s="151">
        <v>77</v>
      </c>
      <c r="B82" s="152" t="s">
        <v>152</v>
      </c>
      <c r="C82" s="256">
        <v>20496</v>
      </c>
      <c r="D82" s="253">
        <v>1235</v>
      </c>
      <c r="E82" s="253">
        <v>2315</v>
      </c>
      <c r="F82" s="255">
        <v>3887</v>
      </c>
    </row>
    <row r="83" spans="1:6" ht="15.75">
      <c r="A83" s="151">
        <v>78</v>
      </c>
      <c r="B83" s="154" t="s">
        <v>75</v>
      </c>
      <c r="C83" s="256">
        <v>10538</v>
      </c>
      <c r="D83" s="253">
        <v>838</v>
      </c>
      <c r="E83" s="253">
        <v>1235</v>
      </c>
      <c r="F83" s="255">
        <v>1965</v>
      </c>
    </row>
    <row r="84" spans="1:6" ht="15.75">
      <c r="A84" s="151">
        <v>79</v>
      </c>
      <c r="B84" s="152" t="s">
        <v>62</v>
      </c>
      <c r="C84" s="256">
        <v>4314</v>
      </c>
      <c r="D84" s="253">
        <v>225</v>
      </c>
      <c r="E84" s="253">
        <v>466</v>
      </c>
      <c r="F84" s="255">
        <v>900</v>
      </c>
    </row>
    <row r="85" spans="1:6" ht="15.75">
      <c r="A85" s="151">
        <v>80</v>
      </c>
      <c r="B85" s="152" t="s">
        <v>89</v>
      </c>
      <c r="C85" s="256">
        <v>3128</v>
      </c>
      <c r="D85" s="253">
        <v>163</v>
      </c>
      <c r="E85" s="253">
        <v>328</v>
      </c>
      <c r="F85" s="255">
        <v>724</v>
      </c>
    </row>
    <row r="86" spans="1:6" ht="15.75">
      <c r="A86" s="151">
        <v>81</v>
      </c>
      <c r="B86" s="152" t="s">
        <v>39</v>
      </c>
      <c r="C86" s="256">
        <v>6067</v>
      </c>
      <c r="D86" s="253">
        <v>289</v>
      </c>
      <c r="E86" s="253">
        <v>682</v>
      </c>
      <c r="F86" s="255">
        <v>1380</v>
      </c>
    </row>
    <row r="87" spans="1:6" ht="15.75">
      <c r="A87" s="151">
        <v>82</v>
      </c>
      <c r="B87" s="152" t="s">
        <v>153</v>
      </c>
      <c r="C87" s="256">
        <v>11239</v>
      </c>
      <c r="D87" s="253">
        <v>554</v>
      </c>
      <c r="E87" s="253">
        <v>1135</v>
      </c>
      <c r="F87" s="255">
        <v>2376</v>
      </c>
    </row>
    <row r="88" spans="1:6" ht="15.75">
      <c r="A88" s="151">
        <v>83</v>
      </c>
      <c r="B88" s="152" t="s">
        <v>154</v>
      </c>
      <c r="C88" s="256">
        <v>6337</v>
      </c>
      <c r="D88" s="253">
        <v>361</v>
      </c>
      <c r="E88" s="253">
        <v>806</v>
      </c>
      <c r="F88" s="255">
        <v>1355</v>
      </c>
    </row>
    <row r="89" spans="1:6" ht="15.75">
      <c r="A89" s="151">
        <v>84</v>
      </c>
      <c r="B89" s="152" t="s">
        <v>199</v>
      </c>
      <c r="C89" s="256">
        <v>9057</v>
      </c>
      <c r="D89" s="253">
        <v>439</v>
      </c>
      <c r="E89" s="253">
        <v>1053</v>
      </c>
      <c r="F89" s="255">
        <v>1796</v>
      </c>
    </row>
    <row r="90" spans="1:6" ht="15.75">
      <c r="A90" s="151">
        <v>85</v>
      </c>
      <c r="B90" s="152" t="s">
        <v>64</v>
      </c>
      <c r="C90" s="256">
        <v>3865</v>
      </c>
      <c r="D90" s="253">
        <v>183</v>
      </c>
      <c r="E90" s="253">
        <v>404</v>
      </c>
      <c r="F90" s="255">
        <v>866</v>
      </c>
    </row>
    <row r="91" spans="1:6" ht="15.75">
      <c r="A91" s="151">
        <v>86</v>
      </c>
      <c r="B91" s="152" t="s">
        <v>108</v>
      </c>
      <c r="C91" s="256">
        <v>30901</v>
      </c>
      <c r="D91" s="253">
        <v>1558</v>
      </c>
      <c r="E91" s="253">
        <v>3563</v>
      </c>
      <c r="F91" s="255">
        <v>6181</v>
      </c>
    </row>
    <row r="92" spans="1:6" ht="15.75">
      <c r="A92" s="151">
        <v>87</v>
      </c>
      <c r="B92" s="152" t="s">
        <v>155</v>
      </c>
      <c r="C92" s="256">
        <v>5913</v>
      </c>
      <c r="D92" s="253">
        <v>219</v>
      </c>
      <c r="E92" s="253">
        <v>677</v>
      </c>
      <c r="F92" s="255">
        <v>1333</v>
      </c>
    </row>
    <row r="93" spans="1:6" ht="15.75">
      <c r="A93" s="151">
        <v>88</v>
      </c>
      <c r="B93" s="152" t="s">
        <v>156</v>
      </c>
      <c r="C93" s="256">
        <v>4361</v>
      </c>
      <c r="D93" s="253">
        <v>210</v>
      </c>
      <c r="E93" s="253">
        <v>456</v>
      </c>
      <c r="F93" s="255">
        <v>936</v>
      </c>
    </row>
    <row r="94" spans="1:6" ht="15.75">
      <c r="A94" s="151">
        <v>89</v>
      </c>
      <c r="B94" s="152" t="s">
        <v>157</v>
      </c>
      <c r="C94" s="257">
        <v>7142</v>
      </c>
      <c r="D94" s="253">
        <v>424</v>
      </c>
      <c r="E94" s="253">
        <v>771</v>
      </c>
      <c r="F94" s="255">
        <v>1242</v>
      </c>
    </row>
    <row r="95" spans="1:6" ht="15.75">
      <c r="A95" s="151">
        <v>90</v>
      </c>
      <c r="B95" s="152" t="s">
        <v>85</v>
      </c>
      <c r="C95" s="257">
        <v>1930</v>
      </c>
      <c r="D95" s="253">
        <v>91</v>
      </c>
      <c r="E95" s="253">
        <v>193</v>
      </c>
      <c r="F95" s="255">
        <v>485</v>
      </c>
    </row>
    <row r="96" spans="1:6" ht="15.75">
      <c r="A96" s="151">
        <v>91</v>
      </c>
      <c r="B96" s="152" t="s">
        <v>50</v>
      </c>
      <c r="C96" s="253">
        <v>2589</v>
      </c>
      <c r="D96" s="253">
        <v>131</v>
      </c>
      <c r="E96" s="253">
        <v>314</v>
      </c>
      <c r="F96" s="255">
        <v>537</v>
      </c>
    </row>
    <row r="97" spans="1:6" ht="15.75">
      <c r="A97" s="151">
        <v>92</v>
      </c>
      <c r="B97" s="152" t="s">
        <v>55</v>
      </c>
      <c r="C97" s="253">
        <v>4157</v>
      </c>
      <c r="D97" s="253">
        <v>217</v>
      </c>
      <c r="E97" s="253">
        <v>438</v>
      </c>
      <c r="F97" s="255">
        <v>850</v>
      </c>
    </row>
    <row r="98" spans="1:6" ht="15.75">
      <c r="A98" s="151">
        <v>93</v>
      </c>
      <c r="B98" s="152" t="s">
        <v>158</v>
      </c>
      <c r="C98" s="253">
        <v>5941</v>
      </c>
      <c r="D98" s="253">
        <v>276</v>
      </c>
      <c r="E98" s="253">
        <v>615</v>
      </c>
      <c r="F98" s="255">
        <v>1341</v>
      </c>
    </row>
    <row r="99" spans="1:6" ht="15.75">
      <c r="A99" s="151">
        <v>94</v>
      </c>
      <c r="B99" s="152" t="s">
        <v>91</v>
      </c>
      <c r="C99" s="253">
        <v>9021</v>
      </c>
      <c r="D99" s="253">
        <v>373</v>
      </c>
      <c r="E99" s="253">
        <v>955</v>
      </c>
      <c r="F99" s="255">
        <v>1964</v>
      </c>
    </row>
    <row r="100" spans="1:6" ht="15.75">
      <c r="A100" s="151">
        <v>95</v>
      </c>
      <c r="B100" s="152" t="s">
        <v>77</v>
      </c>
      <c r="C100" s="253">
        <v>4229</v>
      </c>
      <c r="D100" s="253">
        <v>256</v>
      </c>
      <c r="E100" s="253">
        <v>508</v>
      </c>
      <c r="F100" s="255">
        <v>723</v>
      </c>
    </row>
    <row r="101" spans="1:6" ht="15.75">
      <c r="A101" s="151">
        <v>96</v>
      </c>
      <c r="B101" s="152" t="s">
        <v>159</v>
      </c>
      <c r="C101" s="253">
        <v>23352</v>
      </c>
      <c r="D101" s="253">
        <v>1633</v>
      </c>
      <c r="E101" s="253">
        <v>2636</v>
      </c>
      <c r="F101" s="255">
        <v>4425</v>
      </c>
    </row>
    <row r="102" spans="1:6" ht="15.75">
      <c r="A102" s="151">
        <v>97</v>
      </c>
      <c r="B102" s="152" t="s">
        <v>160</v>
      </c>
      <c r="C102" s="253">
        <v>27772</v>
      </c>
      <c r="D102" s="253">
        <v>1526</v>
      </c>
      <c r="E102" s="253">
        <v>3519</v>
      </c>
      <c r="F102" s="255">
        <v>5239</v>
      </c>
    </row>
    <row r="103" spans="1:6" ht="15.75">
      <c r="A103" s="151">
        <v>98</v>
      </c>
      <c r="B103" s="152" t="s">
        <v>113</v>
      </c>
      <c r="C103" s="253">
        <v>6226</v>
      </c>
      <c r="D103" s="253">
        <v>330</v>
      </c>
      <c r="E103" s="253">
        <v>633</v>
      </c>
      <c r="F103" s="255">
        <v>1527</v>
      </c>
    </row>
    <row r="104" spans="1:6" ht="15.75">
      <c r="A104" s="151">
        <v>99</v>
      </c>
      <c r="B104" s="152" t="s">
        <v>118</v>
      </c>
      <c r="C104" s="253">
        <v>2452</v>
      </c>
      <c r="D104" s="253">
        <v>134</v>
      </c>
      <c r="E104" s="253">
        <v>285</v>
      </c>
      <c r="F104" s="255">
        <v>453</v>
      </c>
    </row>
    <row r="105" spans="1:6" ht="15.75">
      <c r="A105" s="151">
        <v>100</v>
      </c>
      <c r="B105" s="152" t="s">
        <v>161</v>
      </c>
      <c r="C105" s="253">
        <v>18178</v>
      </c>
      <c r="D105" s="253">
        <v>1378</v>
      </c>
      <c r="E105" s="253">
        <v>2062</v>
      </c>
      <c r="F105" s="255">
        <v>3439</v>
      </c>
    </row>
    <row r="106" spans="1:6" ht="15.75">
      <c r="A106" s="151">
        <v>101</v>
      </c>
      <c r="B106" s="152" t="s">
        <v>43</v>
      </c>
      <c r="C106" s="253">
        <v>3942</v>
      </c>
      <c r="D106" s="253">
        <v>222</v>
      </c>
      <c r="E106" s="253">
        <v>402</v>
      </c>
      <c r="F106" s="255">
        <v>924</v>
      </c>
    </row>
    <row r="107" spans="1:6" ht="15.75">
      <c r="A107" s="151">
        <v>102</v>
      </c>
      <c r="B107" s="152" t="s">
        <v>162</v>
      </c>
      <c r="C107" s="253">
        <v>5782</v>
      </c>
      <c r="D107" s="253">
        <v>291</v>
      </c>
      <c r="E107" s="253">
        <v>738</v>
      </c>
      <c r="F107" s="255">
        <v>1290</v>
      </c>
    </row>
    <row r="108" spans="1:6" ht="15.75">
      <c r="A108" s="151">
        <v>103</v>
      </c>
      <c r="B108" s="152" t="s">
        <v>124</v>
      </c>
      <c r="C108" s="253">
        <v>13917</v>
      </c>
      <c r="D108" s="253">
        <v>820</v>
      </c>
      <c r="E108" s="253">
        <v>1632</v>
      </c>
      <c r="F108" s="255">
        <v>2762</v>
      </c>
    </row>
    <row r="109" spans="1:6" ht="15.75">
      <c r="A109" s="151">
        <v>104</v>
      </c>
      <c r="B109" s="152" t="s">
        <v>163</v>
      </c>
      <c r="C109" s="253">
        <v>10372</v>
      </c>
      <c r="D109" s="253">
        <v>844</v>
      </c>
      <c r="E109" s="253">
        <v>1316</v>
      </c>
      <c r="F109" s="255">
        <v>1645</v>
      </c>
    </row>
    <row r="110" spans="1:6" ht="15.75">
      <c r="A110" s="151">
        <v>105</v>
      </c>
      <c r="B110" s="152" t="s">
        <v>123</v>
      </c>
      <c r="C110" s="253">
        <v>4006</v>
      </c>
      <c r="D110" s="253">
        <v>176</v>
      </c>
      <c r="E110" s="253">
        <v>407</v>
      </c>
      <c r="F110" s="255">
        <v>1016</v>
      </c>
    </row>
    <row r="111" spans="1:6" ht="15.75">
      <c r="A111" s="151">
        <v>106</v>
      </c>
      <c r="B111" s="152" t="s">
        <v>164</v>
      </c>
      <c r="C111" s="253">
        <v>33397</v>
      </c>
      <c r="D111" s="253">
        <v>1830</v>
      </c>
      <c r="E111" s="253">
        <v>4007</v>
      </c>
      <c r="F111" s="255">
        <v>6607</v>
      </c>
    </row>
    <row r="112" spans="1:6" ht="15.75">
      <c r="A112" s="151">
        <v>107</v>
      </c>
      <c r="B112" s="152" t="s">
        <v>70</v>
      </c>
      <c r="C112" s="253">
        <v>3924</v>
      </c>
      <c r="D112" s="253">
        <v>189</v>
      </c>
      <c r="E112" s="253">
        <v>431</v>
      </c>
      <c r="F112" s="255">
        <v>779</v>
      </c>
    </row>
    <row r="113" spans="1:6" ht="15.75">
      <c r="A113" s="151">
        <v>108</v>
      </c>
      <c r="B113" s="152" t="s">
        <v>165</v>
      </c>
      <c r="C113" s="253">
        <v>32455</v>
      </c>
      <c r="D113" s="253">
        <v>2021</v>
      </c>
      <c r="E113" s="253">
        <v>4100</v>
      </c>
      <c r="F113" s="255">
        <v>6410</v>
      </c>
    </row>
    <row r="114" spans="1:6" ht="15.75">
      <c r="A114" s="151">
        <v>109</v>
      </c>
      <c r="B114" s="152" t="s">
        <v>166</v>
      </c>
      <c r="C114" s="253">
        <v>2850</v>
      </c>
      <c r="D114" s="253">
        <v>153</v>
      </c>
      <c r="E114" s="253">
        <v>342</v>
      </c>
      <c r="F114" s="255">
        <v>697</v>
      </c>
    </row>
    <row r="115" spans="1:6" ht="15.75">
      <c r="A115" s="151">
        <v>110</v>
      </c>
      <c r="B115" s="152" t="s">
        <v>167</v>
      </c>
      <c r="C115" s="253">
        <v>10109</v>
      </c>
      <c r="D115" s="253">
        <v>471</v>
      </c>
      <c r="E115" s="253">
        <v>1014</v>
      </c>
      <c r="F115" s="255">
        <v>2405</v>
      </c>
    </row>
    <row r="116" spans="1:6" ht="15.75">
      <c r="A116" s="151">
        <v>111</v>
      </c>
      <c r="B116" s="152" t="s">
        <v>104</v>
      </c>
      <c r="C116" s="253">
        <v>3783</v>
      </c>
      <c r="D116" s="253">
        <v>173</v>
      </c>
      <c r="E116" s="253">
        <v>426</v>
      </c>
      <c r="F116" s="255">
        <v>948</v>
      </c>
    </row>
    <row r="117" spans="1:6" ht="15.75">
      <c r="A117" s="151">
        <v>112</v>
      </c>
      <c r="B117" s="152" t="s">
        <v>168</v>
      </c>
      <c r="C117" s="253">
        <v>2268</v>
      </c>
      <c r="D117" s="253">
        <v>87</v>
      </c>
      <c r="E117" s="253">
        <v>249</v>
      </c>
      <c r="F117" s="255">
        <v>551</v>
      </c>
    </row>
    <row r="118" spans="1:6" ht="15.75">
      <c r="A118" s="151">
        <v>113</v>
      </c>
      <c r="B118" s="152" t="s">
        <v>59</v>
      </c>
      <c r="C118" s="253">
        <v>4547</v>
      </c>
      <c r="D118" s="253">
        <v>203</v>
      </c>
      <c r="E118" s="253">
        <v>502</v>
      </c>
      <c r="F118" s="255">
        <v>938</v>
      </c>
    </row>
    <row r="119" spans="1:6" ht="15.75">
      <c r="A119" s="151">
        <v>114</v>
      </c>
      <c r="B119" s="152" t="s">
        <v>54</v>
      </c>
      <c r="C119" s="253">
        <v>9414</v>
      </c>
      <c r="D119" s="253">
        <v>491</v>
      </c>
      <c r="E119" s="253">
        <v>1102</v>
      </c>
      <c r="F119" s="255">
        <v>1890</v>
      </c>
    </row>
    <row r="120" spans="1:6" ht="15.75">
      <c r="A120" s="151">
        <v>115</v>
      </c>
      <c r="B120" s="152" t="s">
        <v>129</v>
      </c>
      <c r="C120" s="253">
        <v>13171</v>
      </c>
      <c r="D120" s="253">
        <v>724</v>
      </c>
      <c r="E120" s="253">
        <v>1619</v>
      </c>
      <c r="F120" s="255">
        <v>2542</v>
      </c>
    </row>
    <row r="121" spans="1:6" ht="15.75">
      <c r="A121" s="151">
        <v>116</v>
      </c>
      <c r="B121" s="152" t="s">
        <v>80</v>
      </c>
      <c r="C121" s="253">
        <v>4375</v>
      </c>
      <c r="D121" s="253">
        <v>208</v>
      </c>
      <c r="E121" s="253">
        <v>510</v>
      </c>
      <c r="F121" s="255">
        <v>991</v>
      </c>
    </row>
    <row r="122" spans="1:6" ht="15.75">
      <c r="A122" s="151">
        <v>117</v>
      </c>
      <c r="B122" s="152" t="s">
        <v>49</v>
      </c>
      <c r="C122" s="253">
        <v>6049</v>
      </c>
      <c r="D122" s="253">
        <v>225</v>
      </c>
      <c r="E122" s="253">
        <v>715</v>
      </c>
      <c r="F122" s="255">
        <v>1396</v>
      </c>
    </row>
    <row r="123" spans="1:6" ht="15.75">
      <c r="A123" s="151">
        <v>118</v>
      </c>
      <c r="B123" s="152" t="s">
        <v>169</v>
      </c>
      <c r="C123" s="253">
        <v>6807</v>
      </c>
      <c r="D123" s="253">
        <v>295</v>
      </c>
      <c r="E123" s="253">
        <v>763</v>
      </c>
      <c r="F123" s="255">
        <v>1528</v>
      </c>
    </row>
    <row r="124" spans="1:6" ht="15.75">
      <c r="A124" s="155">
        <v>119</v>
      </c>
      <c r="B124" s="153" t="s">
        <v>96</v>
      </c>
      <c r="C124" s="258">
        <v>3517</v>
      </c>
      <c r="D124" s="258">
        <v>146</v>
      </c>
      <c r="E124" s="258">
        <v>422</v>
      </c>
      <c r="F124" s="259">
        <v>753</v>
      </c>
    </row>
    <row r="125" spans="1:6" ht="15.75">
      <c r="A125" s="369" t="s">
        <v>201</v>
      </c>
      <c r="B125" s="369" t="s">
        <v>201</v>
      </c>
      <c r="C125" s="245">
        <f>SUM(C15:C124)</f>
        <v>1075901</v>
      </c>
      <c r="D125" s="245">
        <f>SUM(D15:D124)</f>
        <v>60472</v>
      </c>
      <c r="E125" s="245">
        <f>SUM(E15:E124)</f>
        <v>124071</v>
      </c>
      <c r="F125" s="245">
        <f>SUM(F15:F124)</f>
        <v>218107</v>
      </c>
    </row>
  </sheetData>
  <sheetProtection/>
  <mergeCells count="2">
    <mergeCell ref="A14:B14"/>
    <mergeCell ref="A125:B12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29"/>
  <sheetViews>
    <sheetView zoomScalePageLayoutView="0" workbookViewId="0" topLeftCell="A1">
      <selection activeCell="F9" sqref="F9"/>
    </sheetView>
  </sheetViews>
  <sheetFormatPr defaultColWidth="9.140625" defaultRowHeight="12.75"/>
  <cols>
    <col min="1" max="1" width="8.140625" style="147" customWidth="1"/>
    <col min="2" max="2" width="27.421875" style="147" customWidth="1"/>
    <col min="3" max="3" width="22.421875" style="147" customWidth="1"/>
    <col min="4" max="4" width="17.140625" style="147" customWidth="1"/>
    <col min="5" max="6" width="14.7109375" style="0" customWidth="1"/>
    <col min="7" max="7" width="11.140625" style="0" customWidth="1"/>
    <col min="8" max="8" width="21.421875" style="0" customWidth="1"/>
    <col min="9" max="14" width="12.7109375" style="0" customWidth="1"/>
  </cols>
  <sheetData>
    <row r="1" ht="18.75">
      <c r="A1" s="239" t="s">
        <v>223</v>
      </c>
    </row>
    <row r="3" spans="4:5" ht="16.5" thickBot="1">
      <c r="D3" s="238">
        <v>2014</v>
      </c>
      <c r="E3" s="166"/>
    </row>
    <row r="4" spans="3:6" ht="15.75">
      <c r="C4" s="204" t="s">
        <v>208</v>
      </c>
      <c r="D4" s="205">
        <v>477034918.4000001</v>
      </c>
      <c r="E4" s="117"/>
      <c r="F4" s="176"/>
    </row>
    <row r="5" spans="3:8" ht="15.75">
      <c r="C5" s="206" t="s">
        <v>183</v>
      </c>
      <c r="D5" s="207">
        <v>279146865</v>
      </c>
      <c r="E5" s="117"/>
      <c r="F5" s="177"/>
      <c r="H5" s="177"/>
    </row>
    <row r="6" spans="3:6" ht="15.75">
      <c r="C6" s="206" t="s">
        <v>184</v>
      </c>
      <c r="D6" s="207">
        <v>9531051</v>
      </c>
      <c r="E6" s="117"/>
      <c r="F6" s="177"/>
    </row>
    <row r="7" spans="3:6" ht="16.5" thickBot="1">
      <c r="C7" s="208" t="s">
        <v>187</v>
      </c>
      <c r="D7" s="209">
        <f>SUM(D4:D6)</f>
        <v>765712834.4000001</v>
      </c>
      <c r="E7" s="117"/>
      <c r="F7" s="156"/>
    </row>
    <row r="8" ht="15.75">
      <c r="F8" s="167"/>
    </row>
    <row r="9" spans="1:6" ht="63.75" customHeight="1">
      <c r="A9" s="148" t="s">
        <v>207</v>
      </c>
      <c r="B9" s="148" t="s">
        <v>209</v>
      </c>
      <c r="C9" s="148" t="s">
        <v>210</v>
      </c>
      <c r="D9" s="148" t="s">
        <v>211</v>
      </c>
      <c r="E9" s="148" t="s">
        <v>239</v>
      </c>
      <c r="F9" s="148" t="s">
        <v>240</v>
      </c>
    </row>
    <row r="10" spans="1:6" s="146" customFormat="1" ht="15" customHeight="1">
      <c r="A10" s="178"/>
      <c r="B10" s="179" t="s">
        <v>187</v>
      </c>
      <c r="C10" s="182">
        <f>SUM(C11:C129)</f>
        <v>1.0000000000000004</v>
      </c>
      <c r="D10" s="180">
        <f>SUM(D11:D129)</f>
        <v>477034918.39999986</v>
      </c>
      <c r="E10" s="180">
        <f>E17+E19</f>
        <v>288677916</v>
      </c>
      <c r="F10" s="180">
        <f>SUM(F11:F129)</f>
        <v>765712834.4000003</v>
      </c>
    </row>
    <row r="11" spans="1:6" ht="15.75">
      <c r="A11" s="149">
        <v>1</v>
      </c>
      <c r="B11" s="150" t="s">
        <v>188</v>
      </c>
      <c r="C11" s="183">
        <v>0.05405233408755265</v>
      </c>
      <c r="D11" s="157">
        <f>$D$4*C11</f>
        <v>25784850.780785225</v>
      </c>
      <c r="E11" s="158"/>
      <c r="F11" s="163">
        <f>D11+E11</f>
        <v>25784850.780785225</v>
      </c>
    </row>
    <row r="12" spans="1:8" ht="15.75">
      <c r="A12" s="151">
        <v>2</v>
      </c>
      <c r="B12" s="152" t="s">
        <v>189</v>
      </c>
      <c r="C12" s="184">
        <v>0.016002197819302403</v>
      </c>
      <c r="D12" s="159">
        <f aca="true" t="shared" si="0" ref="D12:D75">$D$4*C12</f>
        <v>7633607.1309515815</v>
      </c>
      <c r="E12" s="160"/>
      <c r="F12" s="164">
        <f aca="true" t="shared" si="1" ref="F12:F75">D12+E12</f>
        <v>7633607.1309515815</v>
      </c>
      <c r="H12" s="146"/>
    </row>
    <row r="13" spans="1:6" ht="15.75">
      <c r="A13" s="151">
        <v>3</v>
      </c>
      <c r="B13" s="152" t="s">
        <v>190</v>
      </c>
      <c r="C13" s="184">
        <v>0.0489011804661918</v>
      </c>
      <c r="D13" s="159">
        <f t="shared" si="0"/>
        <v>23327570.633353487</v>
      </c>
      <c r="E13" s="160"/>
      <c r="F13" s="164">
        <f t="shared" si="1"/>
        <v>23327570.633353487</v>
      </c>
    </row>
    <row r="14" spans="1:6" ht="15.75">
      <c r="A14" s="151">
        <v>4</v>
      </c>
      <c r="B14" s="152" t="s">
        <v>191</v>
      </c>
      <c r="C14" s="184">
        <v>0.05434010858401308</v>
      </c>
      <c r="D14" s="159">
        <f t="shared" si="0"/>
        <v>25922129.264221825</v>
      </c>
      <c r="E14" s="160"/>
      <c r="F14" s="164">
        <f t="shared" si="1"/>
        <v>25922129.264221825</v>
      </c>
    </row>
    <row r="15" spans="1:6" ht="15.75">
      <c r="A15" s="151">
        <v>5</v>
      </c>
      <c r="B15" s="152" t="s">
        <v>192</v>
      </c>
      <c r="C15" s="184">
        <v>0.050923183474450434</v>
      </c>
      <c r="D15" s="159">
        <f t="shared" si="0"/>
        <v>24292136.673402697</v>
      </c>
      <c r="E15" s="160"/>
      <c r="F15" s="164">
        <f t="shared" si="1"/>
        <v>24292136.673402697</v>
      </c>
    </row>
    <row r="16" spans="1:6" ht="15.75">
      <c r="A16" s="151">
        <v>6</v>
      </c>
      <c r="B16" s="152" t="s">
        <v>193</v>
      </c>
      <c r="C16" s="184">
        <v>0.01865171676933494</v>
      </c>
      <c r="D16" s="159">
        <f t="shared" si="0"/>
        <v>8897520.187079607</v>
      </c>
      <c r="E16" s="160"/>
      <c r="F16" s="164">
        <f t="shared" si="1"/>
        <v>8897520.187079607</v>
      </c>
    </row>
    <row r="17" spans="1:9" ht="15.75">
      <c r="A17" s="151">
        <v>7</v>
      </c>
      <c r="B17" s="152" t="s">
        <v>194</v>
      </c>
      <c r="C17" s="184">
        <v>0.07788190566573114</v>
      </c>
      <c r="D17" s="159">
        <f t="shared" si="0"/>
        <v>37152388.514088556</v>
      </c>
      <c r="E17" s="159">
        <f>D5</f>
        <v>279146865</v>
      </c>
      <c r="F17" s="164">
        <f t="shared" si="1"/>
        <v>316299253.5140886</v>
      </c>
      <c r="I17" s="175"/>
    </row>
    <row r="18" spans="1:6" ht="15.75">
      <c r="A18" s="151">
        <v>8</v>
      </c>
      <c r="B18" s="152" t="s">
        <v>173</v>
      </c>
      <c r="C18" s="184">
        <v>0.020563402876663254</v>
      </c>
      <c r="D18" s="159">
        <f t="shared" si="0"/>
        <v>9809461.213295383</v>
      </c>
      <c r="E18" s="159"/>
      <c r="F18" s="164">
        <f t="shared" si="1"/>
        <v>9809461.213295383</v>
      </c>
    </row>
    <row r="19" spans="1:6" ht="15.75">
      <c r="A19" s="155">
        <v>9</v>
      </c>
      <c r="B19" s="153" t="s">
        <v>195</v>
      </c>
      <c r="C19" s="185">
        <v>0.015528143982265426</v>
      </c>
      <c r="D19" s="161">
        <f t="shared" si="0"/>
        <v>7407466.89748344</v>
      </c>
      <c r="E19" s="161">
        <f>D6</f>
        <v>9531051</v>
      </c>
      <c r="F19" s="165">
        <f t="shared" si="1"/>
        <v>16938517.89748344</v>
      </c>
    </row>
    <row r="20" spans="1:6" ht="15.75">
      <c r="A20" s="149">
        <v>10</v>
      </c>
      <c r="B20" s="150" t="s">
        <v>106</v>
      </c>
      <c r="C20" s="183">
        <v>0.001290359935136947</v>
      </c>
      <c r="D20" s="157">
        <f t="shared" si="0"/>
        <v>615546.7463646829</v>
      </c>
      <c r="E20" s="158"/>
      <c r="F20" s="163">
        <f t="shared" si="1"/>
        <v>615546.7463646829</v>
      </c>
    </row>
    <row r="21" spans="1:6" ht="15.75">
      <c r="A21" s="151">
        <v>11</v>
      </c>
      <c r="B21" s="152" t="s">
        <v>41</v>
      </c>
      <c r="C21" s="184">
        <v>0.007086033373905349</v>
      </c>
      <c r="D21" s="159">
        <f t="shared" si="0"/>
        <v>3380285.3523006155</v>
      </c>
      <c r="E21" s="160"/>
      <c r="F21" s="164">
        <f t="shared" si="1"/>
        <v>3380285.3523006155</v>
      </c>
    </row>
    <row r="22" spans="1:6" ht="15.75">
      <c r="A22" s="151">
        <v>12</v>
      </c>
      <c r="B22" s="152" t="s">
        <v>90</v>
      </c>
      <c r="C22" s="184">
        <v>0.004800142008987617</v>
      </c>
      <c r="D22" s="159">
        <f t="shared" si="0"/>
        <v>2289835.3515658206</v>
      </c>
      <c r="E22" s="160"/>
      <c r="F22" s="164">
        <f t="shared" si="1"/>
        <v>2289835.3515658206</v>
      </c>
    </row>
    <row r="23" spans="1:6" ht="15.75">
      <c r="A23" s="151">
        <v>13</v>
      </c>
      <c r="B23" s="152" t="s">
        <v>131</v>
      </c>
      <c r="C23" s="184">
        <v>0.0016476184727905643</v>
      </c>
      <c r="D23" s="159">
        <f t="shared" si="0"/>
        <v>785971.5437219796</v>
      </c>
      <c r="E23" s="160"/>
      <c r="F23" s="164">
        <f t="shared" si="1"/>
        <v>785971.5437219796</v>
      </c>
    </row>
    <row r="24" spans="1:6" ht="15.75">
      <c r="A24" s="151">
        <v>14</v>
      </c>
      <c r="B24" s="152" t="s">
        <v>93</v>
      </c>
      <c r="C24" s="184">
        <v>0.0023874832116583078</v>
      </c>
      <c r="D24" s="159">
        <f t="shared" si="0"/>
        <v>1138912.859054791</v>
      </c>
      <c r="E24" s="160"/>
      <c r="F24" s="164">
        <f t="shared" si="1"/>
        <v>1138912.859054791</v>
      </c>
    </row>
    <row r="25" spans="1:6" ht="15.75">
      <c r="A25" s="151">
        <v>15</v>
      </c>
      <c r="B25" s="152" t="s">
        <v>84</v>
      </c>
      <c r="C25" s="184">
        <v>0.000854394410820654</v>
      </c>
      <c r="D25" s="159">
        <f t="shared" si="0"/>
        <v>407575.96804724686</v>
      </c>
      <c r="E25" s="160"/>
      <c r="F25" s="164">
        <f t="shared" si="1"/>
        <v>407575.96804724686</v>
      </c>
    </row>
    <row r="26" spans="1:6" ht="15.75">
      <c r="A26" s="151">
        <v>16</v>
      </c>
      <c r="B26" s="152" t="s">
        <v>45</v>
      </c>
      <c r="C26" s="184">
        <v>0.008607850341875998</v>
      </c>
      <c r="D26" s="159">
        <f t="shared" si="0"/>
        <v>4106245.1854362297</v>
      </c>
      <c r="E26" s="160"/>
      <c r="F26" s="164">
        <f t="shared" si="1"/>
        <v>4106245.1854362297</v>
      </c>
    </row>
    <row r="27" spans="1:6" ht="15.75">
      <c r="A27" s="151">
        <v>17</v>
      </c>
      <c r="B27" s="152" t="s">
        <v>56</v>
      </c>
      <c r="C27" s="184">
        <v>0.003761432984703584</v>
      </c>
      <c r="D27" s="159">
        <f t="shared" si="0"/>
        <v>1794334.8769251432</v>
      </c>
      <c r="E27" s="160"/>
      <c r="F27" s="164">
        <f t="shared" si="1"/>
        <v>1794334.8769251432</v>
      </c>
    </row>
    <row r="28" spans="1:6" ht="15.75">
      <c r="A28" s="151">
        <v>18</v>
      </c>
      <c r="B28" s="152" t="s">
        <v>196</v>
      </c>
      <c r="C28" s="184">
        <v>0.0017045424568390623</v>
      </c>
      <c r="D28" s="159">
        <f t="shared" si="0"/>
        <v>813126.2718075578</v>
      </c>
      <c r="E28" s="160"/>
      <c r="F28" s="164">
        <f t="shared" si="1"/>
        <v>813126.2718075578</v>
      </c>
    </row>
    <row r="29" spans="1:6" ht="15.75">
      <c r="A29" s="151">
        <v>19</v>
      </c>
      <c r="B29" s="152" t="s">
        <v>69</v>
      </c>
      <c r="C29" s="184">
        <v>0.00416167579067395</v>
      </c>
      <c r="D29" s="159">
        <f t="shared" si="0"/>
        <v>1985264.6712114036</v>
      </c>
      <c r="E29" s="160"/>
      <c r="F29" s="164">
        <f t="shared" si="1"/>
        <v>1985264.6712114036</v>
      </c>
    </row>
    <row r="30" spans="1:6" ht="15.75">
      <c r="A30" s="151">
        <v>20</v>
      </c>
      <c r="B30" s="152" t="s">
        <v>132</v>
      </c>
      <c r="C30" s="184">
        <v>0.010645562282734649</v>
      </c>
      <c r="D30" s="159">
        <f t="shared" si="0"/>
        <v>5078304.934866442</v>
      </c>
      <c r="E30" s="160"/>
      <c r="F30" s="164">
        <f t="shared" si="1"/>
        <v>5078304.934866442</v>
      </c>
    </row>
    <row r="31" spans="1:6" ht="15.75">
      <c r="A31" s="151">
        <v>21</v>
      </c>
      <c r="B31" s="152" t="s">
        <v>109</v>
      </c>
      <c r="C31" s="184">
        <v>0.011616956683632442</v>
      </c>
      <c r="D31" s="159">
        <f t="shared" si="0"/>
        <v>5541693.983632938</v>
      </c>
      <c r="E31" s="160"/>
      <c r="F31" s="164">
        <f t="shared" si="1"/>
        <v>5541693.983632938</v>
      </c>
    </row>
    <row r="32" spans="1:6" ht="15.75">
      <c r="A32" s="151">
        <v>22</v>
      </c>
      <c r="B32" s="152" t="s">
        <v>115</v>
      </c>
      <c r="C32" s="184">
        <v>0.004293063524598725</v>
      </c>
      <c r="D32" s="159">
        <f t="shared" si="0"/>
        <v>2047941.2081429698</v>
      </c>
      <c r="E32" s="160"/>
      <c r="F32" s="164">
        <f t="shared" si="1"/>
        <v>2047941.2081429698</v>
      </c>
    </row>
    <row r="33" spans="1:6" ht="15.75">
      <c r="A33" s="151">
        <v>23</v>
      </c>
      <c r="B33" s="152" t="s">
        <v>46</v>
      </c>
      <c r="C33" s="184">
        <v>0.0004720562194849898</v>
      </c>
      <c r="D33" s="159">
        <f t="shared" si="0"/>
        <v>225187.30014223466</v>
      </c>
      <c r="E33" s="160"/>
      <c r="F33" s="164">
        <f t="shared" si="1"/>
        <v>225187.30014223466</v>
      </c>
    </row>
    <row r="34" spans="1:6" ht="15.75">
      <c r="A34" s="151">
        <v>24</v>
      </c>
      <c r="B34" s="152" t="s">
        <v>47</v>
      </c>
      <c r="C34" s="184">
        <v>0.00666716549166222</v>
      </c>
      <c r="D34" s="159">
        <f t="shared" si="0"/>
        <v>3180470.7462743833</v>
      </c>
      <c r="E34" s="160"/>
      <c r="F34" s="164">
        <f t="shared" si="1"/>
        <v>3180470.7462743833</v>
      </c>
    </row>
    <row r="35" spans="1:6" ht="15.75">
      <c r="A35" s="151">
        <v>25</v>
      </c>
      <c r="B35" s="152" t="s">
        <v>52</v>
      </c>
      <c r="C35" s="184">
        <v>0.015059855226505657</v>
      </c>
      <c r="D35" s="159">
        <f t="shared" si="0"/>
        <v>7184076.8090919405</v>
      </c>
      <c r="E35" s="160"/>
      <c r="F35" s="164">
        <f t="shared" si="1"/>
        <v>7184076.8090919405</v>
      </c>
    </row>
    <row r="36" spans="1:6" ht="15.75">
      <c r="A36" s="151">
        <v>26</v>
      </c>
      <c r="B36" s="152" t="s">
        <v>133</v>
      </c>
      <c r="C36" s="184">
        <v>0.00229924460544168</v>
      </c>
      <c r="D36" s="159">
        <f t="shared" si="0"/>
        <v>1096819.9627385123</v>
      </c>
      <c r="E36" s="160"/>
      <c r="F36" s="164">
        <f t="shared" si="1"/>
        <v>1096819.9627385123</v>
      </c>
    </row>
    <row r="37" spans="1:6" ht="15.75">
      <c r="A37" s="151">
        <v>27</v>
      </c>
      <c r="B37" s="152" t="s">
        <v>134</v>
      </c>
      <c r="C37" s="184">
        <v>0.0034182224587623023</v>
      </c>
      <c r="D37" s="159">
        <f t="shared" si="0"/>
        <v>1630611.4716887225</v>
      </c>
      <c r="E37" s="160"/>
      <c r="F37" s="164">
        <f t="shared" si="1"/>
        <v>1630611.4716887225</v>
      </c>
    </row>
    <row r="38" spans="1:6" ht="15.75">
      <c r="A38" s="151">
        <v>28</v>
      </c>
      <c r="B38" s="152" t="s">
        <v>127</v>
      </c>
      <c r="C38" s="184">
        <v>0.004455431627211302</v>
      </c>
      <c r="D38" s="159">
        <f t="shared" si="0"/>
        <v>2125396.4627235234</v>
      </c>
      <c r="E38" s="160"/>
      <c r="F38" s="164">
        <f t="shared" si="1"/>
        <v>2125396.4627235234</v>
      </c>
    </row>
    <row r="39" spans="1:6" ht="15.75">
      <c r="A39" s="151">
        <v>29</v>
      </c>
      <c r="B39" s="152" t="s">
        <v>135</v>
      </c>
      <c r="C39" s="184">
        <v>0.007370913456223231</v>
      </c>
      <c r="D39" s="159">
        <f t="shared" si="0"/>
        <v>3516183.0991229117</v>
      </c>
      <c r="E39" s="160"/>
      <c r="F39" s="164">
        <f t="shared" si="1"/>
        <v>3516183.0991229117</v>
      </c>
    </row>
    <row r="40" spans="1:6" ht="15.75">
      <c r="A40" s="151">
        <v>30</v>
      </c>
      <c r="B40" s="152" t="s">
        <v>57</v>
      </c>
      <c r="C40" s="184">
        <v>0.013083476161758992</v>
      </c>
      <c r="D40" s="159">
        <f t="shared" si="0"/>
        <v>6241274.9832130475</v>
      </c>
      <c r="E40" s="160"/>
      <c r="F40" s="164">
        <f t="shared" si="1"/>
        <v>6241274.9832130475</v>
      </c>
    </row>
    <row r="41" spans="1:6" ht="15.75">
      <c r="A41" s="151">
        <v>31</v>
      </c>
      <c r="B41" s="152" t="s">
        <v>99</v>
      </c>
      <c r="C41" s="184">
        <v>0.0014106238894418049</v>
      </c>
      <c r="D41" s="159">
        <f t="shared" si="0"/>
        <v>672916.8519929622</v>
      </c>
      <c r="E41" s="160"/>
      <c r="F41" s="164">
        <f t="shared" si="1"/>
        <v>672916.8519929622</v>
      </c>
    </row>
    <row r="42" spans="1:6" ht="15.75">
      <c r="A42" s="151">
        <v>32</v>
      </c>
      <c r="B42" s="152" t="s">
        <v>97</v>
      </c>
      <c r="C42" s="184">
        <v>0.001025696663451495</v>
      </c>
      <c r="D42" s="159">
        <f t="shared" si="0"/>
        <v>489293.1241527362</v>
      </c>
      <c r="E42" s="160"/>
      <c r="F42" s="164">
        <f t="shared" si="1"/>
        <v>489293.1241527362</v>
      </c>
    </row>
    <row r="43" spans="1:6" ht="15.75">
      <c r="A43" s="151">
        <v>33</v>
      </c>
      <c r="B43" s="152" t="s">
        <v>83</v>
      </c>
      <c r="C43" s="184">
        <v>0.0028886771023538863</v>
      </c>
      <c r="D43" s="159">
        <f t="shared" si="0"/>
        <v>1377999.8458053349</v>
      </c>
      <c r="E43" s="160"/>
      <c r="F43" s="164">
        <f t="shared" si="1"/>
        <v>1377999.8458053349</v>
      </c>
    </row>
    <row r="44" spans="1:6" ht="15.75">
      <c r="A44" s="151">
        <v>34</v>
      </c>
      <c r="B44" s="152" t="s">
        <v>65</v>
      </c>
      <c r="C44" s="184">
        <v>0.009451579736394936</v>
      </c>
      <c r="D44" s="159">
        <f t="shared" si="0"/>
        <v>4508733.568302253</v>
      </c>
      <c r="E44" s="160"/>
      <c r="F44" s="164">
        <f t="shared" si="1"/>
        <v>4508733.568302253</v>
      </c>
    </row>
    <row r="45" spans="1:6" ht="15.75">
      <c r="A45" s="151">
        <v>35</v>
      </c>
      <c r="B45" s="152" t="s">
        <v>72</v>
      </c>
      <c r="C45" s="184">
        <v>0.014983731647770898</v>
      </c>
      <c r="D45" s="159">
        <f t="shared" si="0"/>
        <v>7147763.203921889</v>
      </c>
      <c r="E45" s="160"/>
      <c r="F45" s="164">
        <f t="shared" si="1"/>
        <v>7147763.203921889</v>
      </c>
    </row>
    <row r="46" spans="1:6" ht="15.75">
      <c r="A46" s="151">
        <v>36</v>
      </c>
      <c r="B46" s="152" t="s">
        <v>119</v>
      </c>
      <c r="C46" s="184">
        <v>0.002381567559914161</v>
      </c>
      <c r="D46" s="159">
        <f t="shared" si="0"/>
        <v>1136090.8866077391</v>
      </c>
      <c r="E46" s="160"/>
      <c r="F46" s="164">
        <f t="shared" si="1"/>
        <v>1136090.8866077391</v>
      </c>
    </row>
    <row r="47" spans="1:6" ht="15.75">
      <c r="A47" s="151">
        <v>37</v>
      </c>
      <c r="B47" s="152" t="s">
        <v>87</v>
      </c>
      <c r="C47" s="184">
        <v>0.001607647057512234</v>
      </c>
      <c r="D47" s="159">
        <f t="shared" si="0"/>
        <v>766903.7828963487</v>
      </c>
      <c r="E47" s="160"/>
      <c r="F47" s="164">
        <f t="shared" si="1"/>
        <v>766903.7828963487</v>
      </c>
    </row>
    <row r="48" spans="1:6" ht="15.75">
      <c r="A48" s="151">
        <v>38</v>
      </c>
      <c r="B48" s="152" t="s">
        <v>136</v>
      </c>
      <c r="C48" s="184">
        <v>0.0054616577431719215</v>
      </c>
      <c r="D48" s="159">
        <f t="shared" si="0"/>
        <v>2605401.4558427464</v>
      </c>
      <c r="E48" s="160"/>
      <c r="F48" s="164">
        <f t="shared" si="1"/>
        <v>2605401.4558427464</v>
      </c>
    </row>
    <row r="49" spans="1:6" ht="15.75">
      <c r="A49" s="151">
        <v>39</v>
      </c>
      <c r="B49" s="152" t="s">
        <v>101</v>
      </c>
      <c r="C49" s="184">
        <v>0.001589203091506097</v>
      </c>
      <c r="D49" s="159">
        <f t="shared" si="0"/>
        <v>758105.3670776389</v>
      </c>
      <c r="E49" s="160"/>
      <c r="F49" s="164">
        <f t="shared" si="1"/>
        <v>758105.3670776389</v>
      </c>
    </row>
    <row r="50" spans="1:6" ht="15.75">
      <c r="A50" s="151">
        <v>40</v>
      </c>
      <c r="B50" s="152" t="s">
        <v>137</v>
      </c>
      <c r="C50" s="184">
        <v>0.010449053756561364</v>
      </c>
      <c r="D50" s="159">
        <f t="shared" si="0"/>
        <v>4984563.506118464</v>
      </c>
      <c r="E50" s="160"/>
      <c r="F50" s="164">
        <f t="shared" si="1"/>
        <v>4984563.506118464</v>
      </c>
    </row>
    <row r="51" spans="1:6" ht="15.75">
      <c r="A51" s="151">
        <v>41</v>
      </c>
      <c r="B51" s="152" t="s">
        <v>138</v>
      </c>
      <c r="C51" s="184">
        <v>0.006030103511847113</v>
      </c>
      <c r="D51" s="159">
        <f t="shared" si="0"/>
        <v>2876569.9367175414</v>
      </c>
      <c r="E51" s="160"/>
      <c r="F51" s="164">
        <f t="shared" si="1"/>
        <v>2876569.9367175414</v>
      </c>
    </row>
    <row r="52" spans="1:6" ht="15.75">
      <c r="A52" s="151">
        <v>42</v>
      </c>
      <c r="B52" s="152" t="s">
        <v>73</v>
      </c>
      <c r="C52" s="184">
        <v>0.012458203525598307</v>
      </c>
      <c r="D52" s="159">
        <f t="shared" si="0"/>
        <v>5942998.102244382</v>
      </c>
      <c r="E52" s="160"/>
      <c r="F52" s="164">
        <f t="shared" si="1"/>
        <v>5942998.102244382</v>
      </c>
    </row>
    <row r="53" spans="1:6" ht="15.75">
      <c r="A53" s="151">
        <v>43</v>
      </c>
      <c r="B53" s="152" t="s">
        <v>51</v>
      </c>
      <c r="C53" s="184">
        <v>0.0064443035060164425</v>
      </c>
      <c r="D53" s="159">
        <f t="shared" si="0"/>
        <v>3074157.797137388</v>
      </c>
      <c r="E53" s="160"/>
      <c r="F53" s="164">
        <f t="shared" si="1"/>
        <v>3074157.797137388</v>
      </c>
    </row>
    <row r="54" spans="1:6" ht="15.75">
      <c r="A54" s="151">
        <v>44</v>
      </c>
      <c r="B54" s="152" t="s">
        <v>139</v>
      </c>
      <c r="C54" s="184">
        <v>0.010189704354494475</v>
      </c>
      <c r="D54" s="159">
        <f t="shared" si="0"/>
        <v>4860844.7852663975</v>
      </c>
      <c r="E54" s="160"/>
      <c r="F54" s="164">
        <f t="shared" si="1"/>
        <v>4860844.7852663975</v>
      </c>
    </row>
    <row r="55" spans="1:6" ht="15.75">
      <c r="A55" s="151">
        <v>45</v>
      </c>
      <c r="B55" s="152" t="s">
        <v>111</v>
      </c>
      <c r="C55" s="184">
        <v>0.006153254569251558</v>
      </c>
      <c r="D55" s="159">
        <f t="shared" si="0"/>
        <v>2935317.291337345</v>
      </c>
      <c r="E55" s="160"/>
      <c r="F55" s="164">
        <f t="shared" si="1"/>
        <v>2935317.291337345</v>
      </c>
    </row>
    <row r="56" spans="1:6" ht="15.75">
      <c r="A56" s="151">
        <v>46</v>
      </c>
      <c r="B56" s="152" t="s">
        <v>67</v>
      </c>
      <c r="C56" s="184">
        <v>0.003642717287189021</v>
      </c>
      <c r="D56" s="159">
        <f t="shared" si="0"/>
        <v>1737703.3438484843</v>
      </c>
      <c r="E56" s="160"/>
      <c r="F56" s="164">
        <f t="shared" si="1"/>
        <v>1737703.3438484843</v>
      </c>
    </row>
    <row r="57" spans="1:6" ht="15.75">
      <c r="A57" s="151">
        <v>47</v>
      </c>
      <c r="B57" s="152" t="s">
        <v>38</v>
      </c>
      <c r="C57" s="184">
        <v>0.0033922348105631483</v>
      </c>
      <c r="D57" s="159">
        <f t="shared" si="0"/>
        <v>1618214.4560506314</v>
      </c>
      <c r="E57" s="160"/>
      <c r="F57" s="164">
        <f t="shared" si="1"/>
        <v>1618214.4560506314</v>
      </c>
    </row>
    <row r="58" spans="1:6" ht="15.75">
      <c r="A58" s="151">
        <v>48</v>
      </c>
      <c r="B58" s="152" t="s">
        <v>61</v>
      </c>
      <c r="C58" s="184">
        <v>0.0011348686365460485</v>
      </c>
      <c r="D58" s="159">
        <f t="shared" si="0"/>
        <v>541371.9674294636</v>
      </c>
      <c r="E58" s="160"/>
      <c r="F58" s="164">
        <f t="shared" si="1"/>
        <v>541371.9674294636</v>
      </c>
    </row>
    <row r="59" spans="1:6" ht="15.75">
      <c r="A59" s="151">
        <v>49</v>
      </c>
      <c r="B59" s="152" t="s">
        <v>122</v>
      </c>
      <c r="C59" s="184">
        <v>0.001425839687567248</v>
      </c>
      <c r="D59" s="159">
        <f t="shared" si="0"/>
        <v>680175.3190101238</v>
      </c>
      <c r="E59" s="160"/>
      <c r="F59" s="164">
        <f t="shared" si="1"/>
        <v>680175.3190101238</v>
      </c>
    </row>
    <row r="60" spans="1:6" ht="15.75">
      <c r="A60" s="151">
        <v>50</v>
      </c>
      <c r="B60" s="152" t="s">
        <v>78</v>
      </c>
      <c r="C60" s="184">
        <v>0.0021481651418404205</v>
      </c>
      <c r="D60" s="159">
        <f t="shared" si="0"/>
        <v>1024749.7831475696</v>
      </c>
      <c r="E60" s="160"/>
      <c r="F60" s="164">
        <f t="shared" si="1"/>
        <v>1024749.7831475696</v>
      </c>
    </row>
    <row r="61" spans="1:6" ht="15.75">
      <c r="A61" s="151">
        <v>51</v>
      </c>
      <c r="B61" s="152" t="s">
        <v>74</v>
      </c>
      <c r="C61" s="184">
        <v>0.01382443074576925</v>
      </c>
      <c r="D61" s="159">
        <f t="shared" si="0"/>
        <v>6594736.192734487</v>
      </c>
      <c r="E61" s="160"/>
      <c r="F61" s="164">
        <f t="shared" si="1"/>
        <v>6594736.192734487</v>
      </c>
    </row>
    <row r="62" spans="1:6" ht="15.75">
      <c r="A62" s="151">
        <v>52</v>
      </c>
      <c r="B62" s="152" t="s">
        <v>140</v>
      </c>
      <c r="C62" s="184">
        <v>0.004341872287984798</v>
      </c>
      <c r="D62" s="159">
        <f t="shared" si="0"/>
        <v>2071224.69260205</v>
      </c>
      <c r="E62" s="160"/>
      <c r="F62" s="164">
        <f t="shared" si="1"/>
        <v>2071224.69260205</v>
      </c>
    </row>
    <row r="63" spans="1:6" ht="15.75">
      <c r="A63" s="151">
        <v>53</v>
      </c>
      <c r="B63" s="152" t="s">
        <v>94</v>
      </c>
      <c r="C63" s="184">
        <v>0.002251159838906845</v>
      </c>
      <c r="D63" s="159">
        <f t="shared" si="0"/>
        <v>1073881.8500582841</v>
      </c>
      <c r="E63" s="160"/>
      <c r="F63" s="164">
        <f t="shared" si="1"/>
        <v>1073881.8500582841</v>
      </c>
    </row>
    <row r="64" spans="1:6" ht="15.75">
      <c r="A64" s="151">
        <v>54</v>
      </c>
      <c r="B64" s="152" t="s">
        <v>197</v>
      </c>
      <c r="C64" s="184">
        <v>0.0036708036119136706</v>
      </c>
      <c r="D64" s="159">
        <f t="shared" si="0"/>
        <v>1751101.5014716634</v>
      </c>
      <c r="E64" s="160"/>
      <c r="F64" s="164">
        <f t="shared" si="1"/>
        <v>1751101.5014716634</v>
      </c>
    </row>
    <row r="65" spans="1:6" ht="15.75">
      <c r="A65" s="151">
        <v>55</v>
      </c>
      <c r="B65" s="152" t="s">
        <v>40</v>
      </c>
      <c r="C65" s="184">
        <v>0.0034515935014785425</v>
      </c>
      <c r="D65" s="159">
        <f t="shared" si="0"/>
        <v>1646530.6243277872</v>
      </c>
      <c r="E65" s="160"/>
      <c r="F65" s="164">
        <f t="shared" si="1"/>
        <v>1646530.6243277872</v>
      </c>
    </row>
    <row r="66" spans="1:6" ht="15.75">
      <c r="A66" s="151">
        <v>56</v>
      </c>
      <c r="B66" s="152" t="s">
        <v>141</v>
      </c>
      <c r="C66" s="184">
        <v>0.006728818184258316</v>
      </c>
      <c r="D66" s="159">
        <f t="shared" si="0"/>
        <v>3209881.2334561027</v>
      </c>
      <c r="E66" s="160"/>
      <c r="F66" s="164">
        <f t="shared" si="1"/>
        <v>3209881.2334561027</v>
      </c>
    </row>
    <row r="67" spans="1:6" ht="15.75">
      <c r="A67" s="151">
        <v>57</v>
      </c>
      <c r="B67" s="152" t="s">
        <v>116</v>
      </c>
      <c r="C67" s="184">
        <v>0.003579730634651582</v>
      </c>
      <c r="D67" s="159">
        <f t="shared" si="0"/>
        <v>1707656.511194998</v>
      </c>
      <c r="E67" s="160"/>
      <c r="F67" s="164">
        <f t="shared" si="1"/>
        <v>1707656.511194998</v>
      </c>
    </row>
    <row r="68" spans="1:6" ht="15.75">
      <c r="A68" s="151">
        <v>58</v>
      </c>
      <c r="B68" s="152" t="s">
        <v>81</v>
      </c>
      <c r="C68" s="184">
        <v>0.002780763683658903</v>
      </c>
      <c r="D68" s="159">
        <f t="shared" si="0"/>
        <v>1326521.3769239085</v>
      </c>
      <c r="E68" s="160"/>
      <c r="F68" s="164">
        <f t="shared" si="1"/>
        <v>1326521.3769239085</v>
      </c>
    </row>
    <row r="69" spans="1:6" ht="15.75">
      <c r="A69" s="151">
        <v>59</v>
      </c>
      <c r="B69" s="152" t="s">
        <v>142</v>
      </c>
      <c r="C69" s="184">
        <v>0.012363229486869097</v>
      </c>
      <c r="D69" s="159">
        <f t="shared" si="0"/>
        <v>5897692.169429075</v>
      </c>
      <c r="E69" s="160"/>
      <c r="F69" s="164">
        <f t="shared" si="1"/>
        <v>5897692.169429075</v>
      </c>
    </row>
    <row r="70" spans="1:6" ht="15.75">
      <c r="A70" s="151">
        <v>60</v>
      </c>
      <c r="B70" s="152" t="s">
        <v>143</v>
      </c>
      <c r="C70" s="184">
        <v>0.004229262847582366</v>
      </c>
      <c r="D70" s="159">
        <f t="shared" si="0"/>
        <v>2017506.0573886062</v>
      </c>
      <c r="E70" s="160"/>
      <c r="F70" s="164">
        <f t="shared" si="1"/>
        <v>2017506.0573886062</v>
      </c>
    </row>
    <row r="71" spans="1:6" ht="15.75">
      <c r="A71" s="151">
        <v>61</v>
      </c>
      <c r="B71" s="152" t="s">
        <v>110</v>
      </c>
      <c r="C71" s="184">
        <v>0.024311249518880917</v>
      </c>
      <c r="D71" s="159">
        <f t="shared" si="0"/>
        <v>11597314.9304414</v>
      </c>
      <c r="E71" s="160"/>
      <c r="F71" s="164">
        <f t="shared" si="1"/>
        <v>11597314.9304414</v>
      </c>
    </row>
    <row r="72" spans="1:6" ht="15.75">
      <c r="A72" s="151">
        <v>62</v>
      </c>
      <c r="B72" s="152" t="s">
        <v>144</v>
      </c>
      <c r="C72" s="184">
        <v>0.0075845953261549645</v>
      </c>
      <c r="D72" s="159">
        <f t="shared" si="0"/>
        <v>3618116.8125093556</v>
      </c>
      <c r="E72" s="160"/>
      <c r="F72" s="164">
        <f t="shared" si="1"/>
        <v>3618116.8125093556</v>
      </c>
    </row>
    <row r="73" spans="1:6" ht="15.75">
      <c r="A73" s="151">
        <v>63</v>
      </c>
      <c r="B73" s="152" t="s">
        <v>58</v>
      </c>
      <c r="C73" s="184">
        <v>0.002192465823595418</v>
      </c>
      <c r="D73" s="159">
        <f t="shared" si="0"/>
        <v>1045882.7552536293</v>
      </c>
      <c r="E73" s="160"/>
      <c r="F73" s="164">
        <f t="shared" si="1"/>
        <v>1045882.7552536293</v>
      </c>
    </row>
    <row r="74" spans="1:6" ht="15.75">
      <c r="A74" s="151">
        <v>64</v>
      </c>
      <c r="B74" s="152" t="s">
        <v>145</v>
      </c>
      <c r="C74" s="184">
        <v>0.010546643908567608</v>
      </c>
      <c r="D74" s="159">
        <f t="shared" si="0"/>
        <v>5031117.416317407</v>
      </c>
      <c r="E74" s="160"/>
      <c r="F74" s="164">
        <f t="shared" si="1"/>
        <v>5031117.416317407</v>
      </c>
    </row>
    <row r="75" spans="1:6" ht="15.75">
      <c r="A75" s="151">
        <v>65</v>
      </c>
      <c r="B75" s="152" t="s">
        <v>146</v>
      </c>
      <c r="C75" s="184">
        <v>0.0057173823856684885</v>
      </c>
      <c r="D75" s="159">
        <f t="shared" si="0"/>
        <v>2727391.0398089653</v>
      </c>
      <c r="E75" s="160"/>
      <c r="F75" s="164">
        <f t="shared" si="1"/>
        <v>2727391.0398089653</v>
      </c>
    </row>
    <row r="76" spans="1:6" ht="15.75">
      <c r="A76" s="151">
        <v>66</v>
      </c>
      <c r="B76" s="152" t="s">
        <v>100</v>
      </c>
      <c r="C76" s="184">
        <v>0.0015485346469451004</v>
      </c>
      <c r="D76" s="159">
        <f aca="true" t="shared" si="2" ref="D76:D129">$D$4*C76</f>
        <v>738705.098945029</v>
      </c>
      <c r="E76" s="160"/>
      <c r="F76" s="164">
        <f aca="true" t="shared" si="3" ref="F76:F129">D76+E76</f>
        <v>738705.098945029</v>
      </c>
    </row>
    <row r="77" spans="1:6" ht="15.75">
      <c r="A77" s="151">
        <v>67</v>
      </c>
      <c r="B77" s="152" t="s">
        <v>95</v>
      </c>
      <c r="C77" s="184">
        <v>0.00628176850802582</v>
      </c>
      <c r="D77" s="159">
        <f t="shared" si="2"/>
        <v>2996622.9276337875</v>
      </c>
      <c r="E77" s="160"/>
      <c r="F77" s="164">
        <f t="shared" si="3"/>
        <v>2996622.9276337875</v>
      </c>
    </row>
    <row r="78" spans="1:9" ht="15.75">
      <c r="A78" s="151">
        <v>68</v>
      </c>
      <c r="B78" s="152" t="s">
        <v>102</v>
      </c>
      <c r="C78" s="184">
        <v>0.013692102811720425</v>
      </c>
      <c r="D78" s="159">
        <f t="shared" si="2"/>
        <v>6531611.147513465</v>
      </c>
      <c r="E78" s="160"/>
      <c r="F78" s="164">
        <f t="shared" si="3"/>
        <v>6531611.147513465</v>
      </c>
      <c r="H78" s="174"/>
      <c r="I78" s="174"/>
    </row>
    <row r="79" spans="1:9" ht="15.75">
      <c r="A79" s="151">
        <v>69</v>
      </c>
      <c r="B79" s="152" t="s">
        <v>147</v>
      </c>
      <c r="C79" s="184">
        <v>0.0025345505229574647</v>
      </c>
      <c r="D79" s="159">
        <f t="shared" si="2"/>
        <v>1209069.1018996916</v>
      </c>
      <c r="E79" s="160"/>
      <c r="F79" s="164">
        <f t="shared" si="3"/>
        <v>1209069.1018996916</v>
      </c>
      <c r="H79" s="202"/>
      <c r="I79" s="203"/>
    </row>
    <row r="80" spans="1:9" ht="15.75">
      <c r="A80" s="151">
        <v>70</v>
      </c>
      <c r="B80" s="152" t="s">
        <v>148</v>
      </c>
      <c r="C80" s="184">
        <v>0.0217672468909025</v>
      </c>
      <c r="D80" s="159">
        <f t="shared" si="2"/>
        <v>10383736.84439433</v>
      </c>
      <c r="E80" s="160"/>
      <c r="F80" s="164">
        <f t="shared" si="3"/>
        <v>10383736.84439433</v>
      </c>
      <c r="H80" s="174"/>
      <c r="I80" s="174"/>
    </row>
    <row r="81" spans="1:6" ht="15.75">
      <c r="A81" s="151">
        <v>71</v>
      </c>
      <c r="B81" s="152" t="s">
        <v>149</v>
      </c>
      <c r="C81" s="184">
        <v>0.001577987599942272</v>
      </c>
      <c r="D81" s="159">
        <f t="shared" si="2"/>
        <v>752755.1859746737</v>
      </c>
      <c r="E81" s="160"/>
      <c r="F81" s="164">
        <f t="shared" si="3"/>
        <v>752755.1859746737</v>
      </c>
    </row>
    <row r="82" spans="1:6" ht="15.75">
      <c r="A82" s="151">
        <v>72</v>
      </c>
      <c r="B82" s="152" t="s">
        <v>198</v>
      </c>
      <c r="C82" s="184">
        <v>0.0011287015034332094</v>
      </c>
      <c r="D82" s="159">
        <f t="shared" si="2"/>
        <v>538430.0295882184</v>
      </c>
      <c r="E82" s="160"/>
      <c r="F82" s="164">
        <f t="shared" si="3"/>
        <v>538430.0295882184</v>
      </c>
    </row>
    <row r="83" spans="1:6" ht="15.75">
      <c r="A83" s="151">
        <v>73</v>
      </c>
      <c r="B83" s="152" t="s">
        <v>128</v>
      </c>
      <c r="C83" s="184">
        <v>0.0011871938450128874</v>
      </c>
      <c r="D83" s="159">
        <f t="shared" si="2"/>
        <v>566332.9189807051</v>
      </c>
      <c r="E83" s="160"/>
      <c r="F83" s="164">
        <f t="shared" si="3"/>
        <v>566332.9189807051</v>
      </c>
    </row>
    <row r="84" spans="1:6" ht="15.75">
      <c r="A84" s="151">
        <v>74</v>
      </c>
      <c r="B84" s="152" t="s">
        <v>37</v>
      </c>
      <c r="C84" s="184">
        <v>0.0019452331518355927</v>
      </c>
      <c r="D84" s="159">
        <f t="shared" si="2"/>
        <v>927944.1378548669</v>
      </c>
      <c r="E84" s="160"/>
      <c r="F84" s="164">
        <f t="shared" si="3"/>
        <v>927944.1378548669</v>
      </c>
    </row>
    <row r="85" spans="1:6" ht="15.75">
      <c r="A85" s="151">
        <v>75</v>
      </c>
      <c r="B85" s="152" t="s">
        <v>150</v>
      </c>
      <c r="C85" s="184">
        <v>0.002243171663811116</v>
      </c>
      <c r="D85" s="159">
        <f t="shared" si="2"/>
        <v>1070071.2116033281</v>
      </c>
      <c r="E85" s="160"/>
      <c r="F85" s="164">
        <f t="shared" si="3"/>
        <v>1070071.2116033281</v>
      </c>
    </row>
    <row r="86" spans="1:6" ht="15.75">
      <c r="A86" s="151">
        <v>76</v>
      </c>
      <c r="B86" s="152" t="s">
        <v>151</v>
      </c>
      <c r="C86" s="184">
        <v>0.02747302200564961</v>
      </c>
      <c r="D86" s="159">
        <f t="shared" si="2"/>
        <v>13105590.810666468</v>
      </c>
      <c r="E86" s="160"/>
      <c r="F86" s="164">
        <f t="shared" si="3"/>
        <v>13105590.810666468</v>
      </c>
    </row>
    <row r="87" spans="1:6" ht="15.75">
      <c r="A87" s="151">
        <v>77</v>
      </c>
      <c r="B87" s="152" t="s">
        <v>152</v>
      </c>
      <c r="C87" s="184">
        <v>0.016384655874724596</v>
      </c>
      <c r="D87" s="159">
        <f t="shared" si="2"/>
        <v>7816052.97821133</v>
      </c>
      <c r="E87" s="160"/>
      <c r="F87" s="164">
        <f t="shared" si="3"/>
        <v>7816052.97821133</v>
      </c>
    </row>
    <row r="88" spans="1:6" ht="15.75">
      <c r="A88" s="151">
        <v>78</v>
      </c>
      <c r="B88" s="154" t="s">
        <v>75</v>
      </c>
      <c r="C88" s="184">
        <v>0.007985985021911864</v>
      </c>
      <c r="D88" s="159">
        <f t="shared" si="2"/>
        <v>3809593.713271349</v>
      </c>
      <c r="E88" s="160"/>
      <c r="F88" s="164">
        <f t="shared" si="3"/>
        <v>3809593.713271349</v>
      </c>
    </row>
    <row r="89" spans="1:6" ht="15.75">
      <c r="A89" s="151">
        <v>79</v>
      </c>
      <c r="B89" s="152" t="s">
        <v>62</v>
      </c>
      <c r="C89" s="184">
        <v>0.0023861458090486372</v>
      </c>
      <c r="D89" s="159">
        <f t="shared" si="2"/>
        <v>1138274.871310019</v>
      </c>
      <c r="E89" s="160"/>
      <c r="F89" s="164">
        <f t="shared" si="3"/>
        <v>1138274.871310019</v>
      </c>
    </row>
    <row r="90" spans="1:6" ht="15.75">
      <c r="A90" s="151">
        <v>80</v>
      </c>
      <c r="B90" s="152" t="s">
        <v>89</v>
      </c>
      <c r="C90" s="184">
        <v>0.0016258429478000678</v>
      </c>
      <c r="D90" s="159">
        <f t="shared" si="2"/>
        <v>775583.8579350209</v>
      </c>
      <c r="E90" s="160"/>
      <c r="F90" s="164">
        <f t="shared" si="3"/>
        <v>775583.8579350209</v>
      </c>
    </row>
    <row r="91" spans="1:6" ht="15.75">
      <c r="A91" s="151">
        <v>81</v>
      </c>
      <c r="B91" s="152" t="s">
        <v>39</v>
      </c>
      <c r="C91" s="184">
        <v>0.003168474843752768</v>
      </c>
      <c r="D91" s="159">
        <f t="shared" si="2"/>
        <v>1511473.1385420547</v>
      </c>
      <c r="E91" s="160"/>
      <c r="F91" s="164">
        <f t="shared" si="3"/>
        <v>1511473.1385420547</v>
      </c>
    </row>
    <row r="92" spans="1:6" ht="15.75">
      <c r="A92" s="151">
        <v>82</v>
      </c>
      <c r="B92" s="152" t="s">
        <v>153</v>
      </c>
      <c r="C92" s="184">
        <v>0.0059443800339698885</v>
      </c>
      <c r="D92" s="159">
        <f t="shared" si="2"/>
        <v>2835676.8444434158</v>
      </c>
      <c r="E92" s="160"/>
      <c r="F92" s="164">
        <f t="shared" si="3"/>
        <v>2835676.8444434158</v>
      </c>
    </row>
    <row r="93" spans="1:6" ht="15.75">
      <c r="A93" s="151">
        <v>83</v>
      </c>
      <c r="B93" s="152" t="s">
        <v>154</v>
      </c>
      <c r="C93" s="184">
        <v>0.0026890620677564774</v>
      </c>
      <c r="D93" s="159">
        <f t="shared" si="2"/>
        <v>1282776.5040647467</v>
      </c>
      <c r="E93" s="160"/>
      <c r="F93" s="164">
        <f t="shared" si="3"/>
        <v>1282776.5040647467</v>
      </c>
    </row>
    <row r="94" spans="1:6" ht="15.75">
      <c r="A94" s="151">
        <v>84</v>
      </c>
      <c r="B94" s="152" t="s">
        <v>199</v>
      </c>
      <c r="C94" s="184">
        <v>0.005588035765374042</v>
      </c>
      <c r="D94" s="159">
        <f t="shared" si="2"/>
        <v>2665688.185351488</v>
      </c>
      <c r="E94" s="160"/>
      <c r="F94" s="164">
        <f t="shared" si="3"/>
        <v>2665688.185351488</v>
      </c>
    </row>
    <row r="95" spans="1:6" ht="15.75">
      <c r="A95" s="151">
        <v>85</v>
      </c>
      <c r="B95" s="152" t="s">
        <v>64</v>
      </c>
      <c r="C95" s="184">
        <v>0.0017843384372316549</v>
      </c>
      <c r="D95" s="159">
        <f t="shared" si="2"/>
        <v>851191.7408027862</v>
      </c>
      <c r="E95" s="160"/>
      <c r="F95" s="164">
        <f t="shared" si="3"/>
        <v>851191.7408027862</v>
      </c>
    </row>
    <row r="96" spans="1:6" ht="15.75">
      <c r="A96" s="151">
        <v>86</v>
      </c>
      <c r="B96" s="152" t="s">
        <v>108</v>
      </c>
      <c r="C96" s="184">
        <v>0.010623533110826026</v>
      </c>
      <c r="D96" s="159">
        <f t="shared" si="2"/>
        <v>5067796.250642593</v>
      </c>
      <c r="E96" s="160"/>
      <c r="F96" s="164">
        <f t="shared" si="3"/>
        <v>5067796.250642593</v>
      </c>
    </row>
    <row r="97" spans="1:6" ht="15.75">
      <c r="A97" s="151">
        <v>87</v>
      </c>
      <c r="B97" s="152" t="s">
        <v>155</v>
      </c>
      <c r="C97" s="184">
        <v>0.0016741991298637546</v>
      </c>
      <c r="D97" s="159">
        <f t="shared" si="2"/>
        <v>798651.4452999074</v>
      </c>
      <c r="E97" s="160"/>
      <c r="F97" s="164">
        <f t="shared" si="3"/>
        <v>798651.4452999074</v>
      </c>
    </row>
    <row r="98" spans="1:6" ht="15.75">
      <c r="A98" s="151">
        <v>88</v>
      </c>
      <c r="B98" s="152" t="s">
        <v>156</v>
      </c>
      <c r="C98" s="184">
        <v>0.002490848088114873</v>
      </c>
      <c r="D98" s="159">
        <f t="shared" si="2"/>
        <v>1188221.5144606747</v>
      </c>
      <c r="E98" s="160"/>
      <c r="F98" s="164">
        <f t="shared" si="3"/>
        <v>1188221.5144606747</v>
      </c>
    </row>
    <row r="99" spans="1:6" ht="15.75">
      <c r="A99" s="151">
        <v>89</v>
      </c>
      <c r="B99" s="152" t="s">
        <v>157</v>
      </c>
      <c r="C99" s="184">
        <v>0.00506491676019641</v>
      </c>
      <c r="D99" s="159">
        <f t="shared" si="2"/>
        <v>2416142.1534030875</v>
      </c>
      <c r="E99" s="160"/>
      <c r="F99" s="164">
        <f t="shared" si="3"/>
        <v>2416142.1534030875</v>
      </c>
    </row>
    <row r="100" spans="1:6" ht="15.75">
      <c r="A100" s="151">
        <v>90</v>
      </c>
      <c r="B100" s="152" t="s">
        <v>85</v>
      </c>
      <c r="C100" s="184">
        <v>0.0008413578032380614</v>
      </c>
      <c r="D100" s="159">
        <f t="shared" si="2"/>
        <v>401357.05101287196</v>
      </c>
      <c r="E100" s="160"/>
      <c r="F100" s="164">
        <f t="shared" si="3"/>
        <v>401357.05101287196</v>
      </c>
    </row>
    <row r="101" spans="1:6" ht="15.75">
      <c r="A101" s="151">
        <v>91</v>
      </c>
      <c r="B101" s="152" t="s">
        <v>50</v>
      </c>
      <c r="C101" s="184">
        <v>0.0008253061770676187</v>
      </c>
      <c r="D101" s="159">
        <f t="shared" si="2"/>
        <v>393699.8648324675</v>
      </c>
      <c r="E101" s="160"/>
      <c r="F101" s="164">
        <f t="shared" si="3"/>
        <v>393699.8648324675</v>
      </c>
    </row>
    <row r="102" spans="1:6" ht="15.75">
      <c r="A102" s="151">
        <v>92</v>
      </c>
      <c r="B102" s="181" t="s">
        <v>55</v>
      </c>
      <c r="C102" s="184">
        <v>0.0016489651298849885</v>
      </c>
      <c r="D102" s="159">
        <f t="shared" si="2"/>
        <v>786613.946179131</v>
      </c>
      <c r="E102" s="160"/>
      <c r="F102" s="164">
        <f t="shared" si="3"/>
        <v>786613.946179131</v>
      </c>
    </row>
    <row r="103" spans="1:6" ht="15.75">
      <c r="A103" s="151">
        <v>93</v>
      </c>
      <c r="B103" s="181" t="s">
        <v>158</v>
      </c>
      <c r="C103" s="184">
        <v>0.002760332391087825</v>
      </c>
      <c r="D103" s="159">
        <f t="shared" si="2"/>
        <v>1316774.936939458</v>
      </c>
      <c r="E103" s="160"/>
      <c r="F103" s="164">
        <f t="shared" si="3"/>
        <v>1316774.936939458</v>
      </c>
    </row>
    <row r="104" spans="1:6" ht="15.75">
      <c r="A104" s="151">
        <v>94</v>
      </c>
      <c r="B104" s="152" t="s">
        <v>91</v>
      </c>
      <c r="C104" s="184">
        <v>0.005394358186086859</v>
      </c>
      <c r="D104" s="159">
        <f t="shared" si="2"/>
        <v>2573297.2171203173</v>
      </c>
      <c r="E104" s="160"/>
      <c r="F104" s="164">
        <f t="shared" si="3"/>
        <v>2573297.2171203173</v>
      </c>
    </row>
    <row r="105" spans="1:6" ht="15.75">
      <c r="A105" s="151">
        <v>95</v>
      </c>
      <c r="B105" s="152" t="s">
        <v>77</v>
      </c>
      <c r="C105" s="184">
        <v>0.0020320531010664133</v>
      </c>
      <c r="D105" s="159">
        <f t="shared" si="2"/>
        <v>969360.2852516836</v>
      </c>
      <c r="E105" s="160"/>
      <c r="F105" s="164">
        <f t="shared" si="3"/>
        <v>969360.2852516836</v>
      </c>
    </row>
    <row r="106" spans="1:6" ht="15.75">
      <c r="A106" s="151">
        <v>96</v>
      </c>
      <c r="B106" s="152" t="s">
        <v>159</v>
      </c>
      <c r="C106" s="184">
        <v>0.02017197233914695</v>
      </c>
      <c r="D106" s="159">
        <f t="shared" si="2"/>
        <v>9622735.178772025</v>
      </c>
      <c r="E106" s="160"/>
      <c r="F106" s="164">
        <f t="shared" si="3"/>
        <v>9622735.178772025</v>
      </c>
    </row>
    <row r="107" spans="1:6" ht="15.75">
      <c r="A107" s="151">
        <v>97</v>
      </c>
      <c r="B107" s="152" t="s">
        <v>160</v>
      </c>
      <c r="C107" s="184">
        <v>0.01490290332960405</v>
      </c>
      <c r="D107" s="159">
        <f t="shared" si="2"/>
        <v>7109205.273760757</v>
      </c>
      <c r="E107" s="160"/>
      <c r="F107" s="164">
        <f t="shared" si="3"/>
        <v>7109205.273760757</v>
      </c>
    </row>
    <row r="108" spans="1:6" ht="15.75">
      <c r="A108" s="151">
        <v>98</v>
      </c>
      <c r="B108" s="152" t="s">
        <v>113</v>
      </c>
      <c r="C108" s="184">
        <v>0.005125438517737688</v>
      </c>
      <c r="D108" s="159">
        <f t="shared" si="2"/>
        <v>2445013.1450732155</v>
      </c>
      <c r="E108" s="160"/>
      <c r="F108" s="164">
        <f t="shared" si="3"/>
        <v>2445013.1450732155</v>
      </c>
    </row>
    <row r="109" spans="1:6" ht="15.75">
      <c r="A109" s="151">
        <v>99</v>
      </c>
      <c r="B109" s="152" t="s">
        <v>118</v>
      </c>
      <c r="C109" s="184">
        <v>0.0018210456106477228</v>
      </c>
      <c r="D109" s="159">
        <f t="shared" si="2"/>
        <v>868702.3442780147</v>
      </c>
      <c r="E109" s="160"/>
      <c r="F109" s="164">
        <f t="shared" si="3"/>
        <v>868702.3442780147</v>
      </c>
    </row>
    <row r="110" spans="1:6" ht="15.75">
      <c r="A110" s="151">
        <v>100</v>
      </c>
      <c r="B110" s="152" t="s">
        <v>161</v>
      </c>
      <c r="C110" s="184">
        <v>0.014522908558897674</v>
      </c>
      <c r="D110" s="159">
        <f t="shared" si="2"/>
        <v>6927934.499324415</v>
      </c>
      <c r="E110" s="160"/>
      <c r="F110" s="164">
        <f t="shared" si="3"/>
        <v>6927934.499324415</v>
      </c>
    </row>
    <row r="111" spans="1:6" ht="15.75">
      <c r="A111" s="151">
        <v>101</v>
      </c>
      <c r="B111" s="152" t="s">
        <v>43</v>
      </c>
      <c r="C111" s="184">
        <v>0.0026834755425081042</v>
      </c>
      <c r="D111" s="159">
        <f t="shared" si="2"/>
        <v>1280111.5364487495</v>
      </c>
      <c r="E111" s="160"/>
      <c r="F111" s="164">
        <f t="shared" si="3"/>
        <v>1280111.5364487495</v>
      </c>
    </row>
    <row r="112" spans="1:6" ht="15.75">
      <c r="A112" s="151">
        <v>102</v>
      </c>
      <c r="B112" s="152" t="s">
        <v>162</v>
      </c>
      <c r="C112" s="184">
        <v>0.002434453275504582</v>
      </c>
      <c r="D112" s="159">
        <f t="shared" si="2"/>
        <v>1161319.2196289413</v>
      </c>
      <c r="E112" s="160"/>
      <c r="F112" s="164">
        <f t="shared" si="3"/>
        <v>1161319.2196289413</v>
      </c>
    </row>
    <row r="113" spans="1:6" ht="15.75">
      <c r="A113" s="151">
        <v>103</v>
      </c>
      <c r="B113" s="152" t="s">
        <v>124</v>
      </c>
      <c r="C113" s="184">
        <v>0.008675363714576806</v>
      </c>
      <c r="D113" s="159">
        <f t="shared" si="2"/>
        <v>4138451.4216734683</v>
      </c>
      <c r="E113" s="160"/>
      <c r="F113" s="164">
        <f t="shared" si="3"/>
        <v>4138451.4216734683</v>
      </c>
    </row>
    <row r="114" spans="1:6" ht="15.75">
      <c r="A114" s="151">
        <v>104</v>
      </c>
      <c r="B114" s="152" t="s">
        <v>163</v>
      </c>
      <c r="C114" s="184">
        <v>0.010367023947147933</v>
      </c>
      <c r="D114" s="159">
        <f t="shared" si="2"/>
        <v>4945432.422678561</v>
      </c>
      <c r="E114" s="160"/>
      <c r="F114" s="164">
        <f t="shared" si="3"/>
        <v>4945432.422678561</v>
      </c>
    </row>
    <row r="115" spans="1:6" ht="15.75">
      <c r="A115" s="151">
        <v>105</v>
      </c>
      <c r="B115" s="152" t="s">
        <v>123</v>
      </c>
      <c r="C115" s="184">
        <v>0.0018856789506752959</v>
      </c>
      <c r="D115" s="159">
        <f t="shared" si="2"/>
        <v>899534.7043639875</v>
      </c>
      <c r="E115" s="160"/>
      <c r="F115" s="164">
        <f t="shared" si="3"/>
        <v>899534.7043639875</v>
      </c>
    </row>
    <row r="116" spans="1:6" ht="15.75">
      <c r="A116" s="151">
        <v>106</v>
      </c>
      <c r="B116" s="152" t="s">
        <v>164</v>
      </c>
      <c r="C116" s="184">
        <v>0.018678979907640763</v>
      </c>
      <c r="D116" s="159">
        <f t="shared" si="2"/>
        <v>8910525.656036653</v>
      </c>
      <c r="E116" s="160"/>
      <c r="F116" s="164">
        <f t="shared" si="3"/>
        <v>8910525.656036653</v>
      </c>
    </row>
    <row r="117" spans="1:6" ht="15.75">
      <c r="A117" s="151">
        <v>107</v>
      </c>
      <c r="B117" s="152" t="s">
        <v>70</v>
      </c>
      <c r="C117" s="184">
        <v>0.002026898575166335</v>
      </c>
      <c r="D117" s="159">
        <f t="shared" si="2"/>
        <v>966901.3964095492</v>
      </c>
      <c r="E117" s="160"/>
      <c r="F117" s="164">
        <f t="shared" si="3"/>
        <v>966901.3964095492</v>
      </c>
    </row>
    <row r="118" spans="1:6" ht="15.75">
      <c r="A118" s="151">
        <v>108</v>
      </c>
      <c r="B118" s="152" t="s">
        <v>165</v>
      </c>
      <c r="C118" s="184">
        <v>0.019140548648859557</v>
      </c>
      <c r="D118" s="159">
        <f t="shared" si="2"/>
        <v>9130710.062839951</v>
      </c>
      <c r="E118" s="160"/>
      <c r="F118" s="164">
        <f t="shared" si="3"/>
        <v>9130710.062839951</v>
      </c>
    </row>
    <row r="119" spans="1:6" ht="15.75">
      <c r="A119" s="151">
        <v>109</v>
      </c>
      <c r="B119" s="152" t="s">
        <v>166</v>
      </c>
      <c r="C119" s="184">
        <v>0.0012048561957457111</v>
      </c>
      <c r="D119" s="159">
        <f t="shared" si="2"/>
        <v>574758.4770212899</v>
      </c>
      <c r="E119" s="160"/>
      <c r="F119" s="164">
        <f t="shared" si="3"/>
        <v>574758.4770212899</v>
      </c>
    </row>
    <row r="120" spans="1:6" ht="15.75">
      <c r="A120" s="151">
        <v>110</v>
      </c>
      <c r="B120" s="152" t="s">
        <v>167</v>
      </c>
      <c r="C120" s="184">
        <v>0.004946039479378051</v>
      </c>
      <c r="D120" s="159">
        <f t="shared" si="2"/>
        <v>2359433.539448288</v>
      </c>
      <c r="E120" s="160"/>
      <c r="F120" s="164">
        <f t="shared" si="3"/>
        <v>2359433.539448288</v>
      </c>
    </row>
    <row r="121" spans="1:6" ht="15.75">
      <c r="A121" s="151">
        <v>111</v>
      </c>
      <c r="B121" s="152" t="s">
        <v>104</v>
      </c>
      <c r="C121" s="184">
        <v>0.0013254756703368602</v>
      </c>
      <c r="D121" s="159">
        <f t="shared" si="2"/>
        <v>632298.1782403296</v>
      </c>
      <c r="E121" s="160"/>
      <c r="F121" s="164">
        <f t="shared" si="3"/>
        <v>632298.1782403296</v>
      </c>
    </row>
    <row r="122" spans="1:6" ht="15.75">
      <c r="A122" s="151">
        <v>112</v>
      </c>
      <c r="B122" s="152" t="s">
        <v>168</v>
      </c>
      <c r="C122" s="184">
        <v>0.0006751150884757883</v>
      </c>
      <c r="D122" s="159">
        <f t="shared" si="2"/>
        <v>322053.4711416565</v>
      </c>
      <c r="E122" s="160"/>
      <c r="F122" s="164">
        <f t="shared" si="3"/>
        <v>322053.4711416565</v>
      </c>
    </row>
    <row r="123" spans="1:6" ht="15.75">
      <c r="A123" s="151">
        <v>113</v>
      </c>
      <c r="B123" s="152" t="s">
        <v>59</v>
      </c>
      <c r="C123" s="184">
        <v>0.0020742297119897527</v>
      </c>
      <c r="D123" s="159">
        <f t="shared" si="2"/>
        <v>989480.0014018874</v>
      </c>
      <c r="E123" s="160"/>
      <c r="F123" s="164">
        <f t="shared" si="3"/>
        <v>989480.0014018874</v>
      </c>
    </row>
    <row r="124" spans="1:6" ht="15.75">
      <c r="A124" s="151">
        <v>114</v>
      </c>
      <c r="B124" s="152" t="s">
        <v>54</v>
      </c>
      <c r="C124" s="184">
        <v>0.0052814681497066985</v>
      </c>
      <c r="D124" s="159">
        <f t="shared" si="2"/>
        <v>2519444.7278275345</v>
      </c>
      <c r="E124" s="160"/>
      <c r="F124" s="164">
        <f t="shared" si="3"/>
        <v>2519444.7278275345</v>
      </c>
    </row>
    <row r="125" spans="1:6" ht="15.75">
      <c r="A125" s="151">
        <v>115</v>
      </c>
      <c r="B125" s="152" t="s">
        <v>129</v>
      </c>
      <c r="C125" s="184">
        <v>0.007985386756490489</v>
      </c>
      <c r="D125" s="159">
        <f t="shared" si="2"/>
        <v>3809308.319774882</v>
      </c>
      <c r="E125" s="160"/>
      <c r="F125" s="164">
        <f t="shared" si="3"/>
        <v>3809308.319774882</v>
      </c>
    </row>
    <row r="126" spans="1:6" ht="15.75">
      <c r="A126" s="151">
        <v>116</v>
      </c>
      <c r="B126" s="152" t="s">
        <v>80</v>
      </c>
      <c r="C126" s="184">
        <v>0.0019467749675044991</v>
      </c>
      <c r="D126" s="159">
        <f t="shared" si="2"/>
        <v>928679.6377666716</v>
      </c>
      <c r="E126" s="160"/>
      <c r="F126" s="164">
        <f t="shared" si="3"/>
        <v>928679.6377666716</v>
      </c>
    </row>
    <row r="127" spans="1:6" ht="15.75">
      <c r="A127" s="151">
        <v>117</v>
      </c>
      <c r="B127" s="152" t="s">
        <v>49</v>
      </c>
      <c r="C127" s="184">
        <v>0.0020653532544294417</v>
      </c>
      <c r="D127" s="159">
        <f t="shared" si="2"/>
        <v>985245.6211939234</v>
      </c>
      <c r="E127" s="160"/>
      <c r="F127" s="164">
        <f t="shared" si="3"/>
        <v>985245.6211939234</v>
      </c>
    </row>
    <row r="128" spans="1:6" ht="15.75">
      <c r="A128" s="151">
        <v>118</v>
      </c>
      <c r="B128" s="152" t="s">
        <v>169</v>
      </c>
      <c r="C128" s="184">
        <v>0.0023403900631648123</v>
      </c>
      <c r="D128" s="159">
        <f t="shared" si="2"/>
        <v>1116447.7828059972</v>
      </c>
      <c r="E128" s="160"/>
      <c r="F128" s="164">
        <f t="shared" si="3"/>
        <v>1116447.7828059972</v>
      </c>
    </row>
    <row r="129" spans="1:6" ht="15.75">
      <c r="A129" s="155">
        <v>119</v>
      </c>
      <c r="B129" s="153" t="s">
        <v>96</v>
      </c>
      <c r="C129" s="185">
        <v>0.001055426399578675</v>
      </c>
      <c r="D129" s="161">
        <f t="shared" si="2"/>
        <v>503475.2464002191</v>
      </c>
      <c r="E129" s="162"/>
      <c r="F129" s="165">
        <f t="shared" si="3"/>
        <v>503475.2464002191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Rigas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Sanita.Skiltere</dc:creator>
  <cp:keywords/>
  <dc:description/>
  <cp:lastModifiedBy>Lāsma Ūbele</cp:lastModifiedBy>
  <cp:lastPrinted>2012-10-02T09:57:40Z</cp:lastPrinted>
  <dcterms:created xsi:type="dcterms:W3CDTF">2009-10-28T13:46:16Z</dcterms:created>
  <dcterms:modified xsi:type="dcterms:W3CDTF">2013-10-07T08:28:13Z</dcterms:modified>
  <cp:category/>
  <cp:version/>
  <cp:contentType/>
  <cp:contentStatus/>
</cp:coreProperties>
</file>