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270" activeTab="0"/>
  </bookViews>
  <sheets>
    <sheet name="PFI" sheetId="1" r:id="rId1"/>
    <sheet name="Vertetie_ienemumi" sheetId="2" r:id="rId2"/>
    <sheet name="Iedzivotaju_skaits_struktura" sheetId="3" r:id="rId3"/>
    <sheet name="IIN_VK_SK" sheetId="4" r:id="rId4"/>
  </sheets>
  <definedNames/>
  <calcPr fullCalcOnLoad="1"/>
</workbook>
</file>

<file path=xl/sharedStrings.xml><?xml version="1.0" encoding="utf-8"?>
<sst xmlns="http://schemas.openxmlformats.org/spreadsheetml/2006/main" count="617" uniqueCount="237">
  <si>
    <t>% no kopējā PFIF</t>
  </si>
  <si>
    <t>Kopējā pašvaldību  FN</t>
  </si>
  <si>
    <t>VB dotācija</t>
  </si>
  <si>
    <t>Pašvaldību iemaksas</t>
  </si>
  <si>
    <t>PFIF</t>
  </si>
  <si>
    <t>Republikas pils.</t>
  </si>
  <si>
    <t>Novadi</t>
  </si>
  <si>
    <t>Republikas pilsētas</t>
  </si>
  <si>
    <t xml:space="preserve">Novadi </t>
  </si>
  <si>
    <t>Kritēriji</t>
  </si>
  <si>
    <t>Skaitliskās vērtības</t>
  </si>
  <si>
    <t>uz 1 iedz.</t>
  </si>
  <si>
    <t xml:space="preserve">Kopā: </t>
  </si>
  <si>
    <t>Iedzīvotāju sk.</t>
  </si>
  <si>
    <t>Iedzīvotāju skaits</t>
  </si>
  <si>
    <t>Bērnu līdz 6.g.sk.</t>
  </si>
  <si>
    <t>Bērnu skaits līdz 6 g.</t>
  </si>
  <si>
    <t>Bērni un jaunieši 7-18.g.sk.</t>
  </si>
  <si>
    <t>Bērni 7-18 g.</t>
  </si>
  <si>
    <t>Iedz.virs darba spējas v.</t>
  </si>
  <si>
    <t>Vecie cilvēki</t>
  </si>
  <si>
    <t>Pašvaldības nosaukums</t>
  </si>
  <si>
    <t>0-6</t>
  </si>
  <si>
    <t>7-18</t>
  </si>
  <si>
    <t>virs darba spējas vecuma</t>
  </si>
  <si>
    <t>Pašvaldības izdevumu nepieciešamības īpatsvars, kopējos izdevumos</t>
  </si>
  <si>
    <t>Republikā kopā</t>
  </si>
  <si>
    <t>Republikas pilsētās kopā</t>
  </si>
  <si>
    <t>Kopā</t>
  </si>
  <si>
    <t>Aizkraukles rajons</t>
  </si>
  <si>
    <t>Neretas novads</t>
  </si>
  <si>
    <t>Jaunjelgavas novads</t>
  </si>
  <si>
    <t>Pļaviņu novads</t>
  </si>
  <si>
    <t>Kokneses novads</t>
  </si>
  <si>
    <t>Aizkraukles novads</t>
  </si>
  <si>
    <t>Alūksnes rajons</t>
  </si>
  <si>
    <t>Skrīveru novads</t>
  </si>
  <si>
    <t>Balvu rajons</t>
  </si>
  <si>
    <t>Alūksnes novads</t>
  </si>
  <si>
    <t>Baltinavas novads</t>
  </si>
  <si>
    <t>Balvu novads</t>
  </si>
  <si>
    <t>Bauskas rajons</t>
  </si>
  <si>
    <t>Viļakas novads</t>
  </si>
  <si>
    <t>Rugāju novads</t>
  </si>
  <si>
    <t>Iecavas novads</t>
  </si>
  <si>
    <t>Bauskas novads</t>
  </si>
  <si>
    <t>Cēsu rajons</t>
  </si>
  <si>
    <t>Vecumnieku novads</t>
  </si>
  <si>
    <t>Rundāles novads</t>
  </si>
  <si>
    <t>Amatas novads</t>
  </si>
  <si>
    <t>Cēsu novads</t>
  </si>
  <si>
    <t>Līgatnes novads</t>
  </si>
  <si>
    <t>Vecpiebalgas novads</t>
  </si>
  <si>
    <t>Daugavpils rajons</t>
  </si>
  <si>
    <t>Jaunpiebalgas novads</t>
  </si>
  <si>
    <t>Pārgaujas novads</t>
  </si>
  <si>
    <t>Dobeles rajons</t>
  </si>
  <si>
    <t>Raunas novads</t>
  </si>
  <si>
    <t>Daugavpils novads</t>
  </si>
  <si>
    <t>Gulbenes rajons</t>
  </si>
  <si>
    <t>Ilūkstes novads</t>
  </si>
  <si>
    <t>Jelgavas rajons</t>
  </si>
  <si>
    <t>Auces novads</t>
  </si>
  <si>
    <t>Tērvetes novads</t>
  </si>
  <si>
    <t>Jēkabpils rajons</t>
  </si>
  <si>
    <t>Dobeles novads</t>
  </si>
  <si>
    <t>Gulbenes novads</t>
  </si>
  <si>
    <t>Jelgavas novads</t>
  </si>
  <si>
    <t>Ozolnieku novads</t>
  </si>
  <si>
    <t>Krāslavas rajons</t>
  </si>
  <si>
    <t>Salas novads</t>
  </si>
  <si>
    <t>Jēkabpils novads</t>
  </si>
  <si>
    <t>Kuldīgas rajons</t>
  </si>
  <si>
    <t>Viesītes novads</t>
  </si>
  <si>
    <t>Krustpils novads</t>
  </si>
  <si>
    <t>Liepājas rajons</t>
  </si>
  <si>
    <t>Dagdas novads</t>
  </si>
  <si>
    <t>Alsungas novads</t>
  </si>
  <si>
    <t>Rucavas novads</t>
  </si>
  <si>
    <t>Limbažu rajons</t>
  </si>
  <si>
    <t>Durbes novads</t>
  </si>
  <si>
    <t>Ludzas rajons</t>
  </si>
  <si>
    <t>Pāvilostas novads</t>
  </si>
  <si>
    <t>Aizputes novads</t>
  </si>
  <si>
    <t>Salacgrīvas novads</t>
  </si>
  <si>
    <t>Madonas rajons</t>
  </si>
  <si>
    <t>Alojas novads</t>
  </si>
  <si>
    <t>Kārsavas novads</t>
  </si>
  <si>
    <t>Ludzas novads</t>
  </si>
  <si>
    <t>Zilupes novads</t>
  </si>
  <si>
    <t>Ciblas novads</t>
  </si>
  <si>
    <t>Ogres rajons</t>
  </si>
  <si>
    <t>Cesvaines novads</t>
  </si>
  <si>
    <t>Lubānas novads</t>
  </si>
  <si>
    <t>Ērgļu novads</t>
  </si>
  <si>
    <t>Madonas novads</t>
  </si>
  <si>
    <t>Preiļu rajons</t>
  </si>
  <si>
    <t>Varakļānu novads</t>
  </si>
  <si>
    <t>Rēzeknes rajons</t>
  </si>
  <si>
    <t>Aglonas novads</t>
  </si>
  <si>
    <t>Rīgas rajons</t>
  </si>
  <si>
    <t>Rēzeknes novads</t>
  </si>
  <si>
    <t>Babītes novads</t>
  </si>
  <si>
    <t>Ķekavas novads</t>
  </si>
  <si>
    <t>Inčukalna novads</t>
  </si>
  <si>
    <t>Saldus rajons</t>
  </si>
  <si>
    <t>Saulkrastu novads</t>
  </si>
  <si>
    <t>Talsu rajons</t>
  </si>
  <si>
    <t>Baldones novads</t>
  </si>
  <si>
    <t>Krimuldas novads</t>
  </si>
  <si>
    <t>Tukuma rajons</t>
  </si>
  <si>
    <t>Sējas novads</t>
  </si>
  <si>
    <t>Dundagas novads</t>
  </si>
  <si>
    <t>Valkas rajons</t>
  </si>
  <si>
    <t>Valmieras rajons</t>
  </si>
  <si>
    <t>Jaunpils novads</t>
  </si>
  <si>
    <t>Strenču novads</t>
  </si>
  <si>
    <t>Smiltenes novads</t>
  </si>
  <si>
    <t>Ventspils rajons</t>
  </si>
  <si>
    <t>Novados kopā</t>
  </si>
  <si>
    <t>Burtnieku novads</t>
  </si>
  <si>
    <t>Naukšēnu novads</t>
  </si>
  <si>
    <t>Ventspils novads</t>
  </si>
  <si>
    <t>Pavisam kopā</t>
  </si>
  <si>
    <t>Aknīstes novads</t>
  </si>
  <si>
    <t>Ādažu novads</t>
  </si>
  <si>
    <t>Beverīnas novads</t>
  </si>
  <si>
    <t>Brocēnu novads</t>
  </si>
  <si>
    <t>Carnikavas novads</t>
  </si>
  <si>
    <t>Engures novads</t>
  </si>
  <si>
    <t>Garkalnes novads</t>
  </si>
  <si>
    <t>Grobiņas novads</t>
  </si>
  <si>
    <t>Ikšķiles novads</t>
  </si>
  <si>
    <t>Kandavas novads</t>
  </si>
  <si>
    <t>Krāslavas novads</t>
  </si>
  <si>
    <t>Kuldīgas novads</t>
  </si>
  <si>
    <t>Ķeguma novads</t>
  </si>
  <si>
    <t>Lielvārdes novads</t>
  </si>
  <si>
    <t>Limbažu novads</t>
  </si>
  <si>
    <t>Līvānu novads</t>
  </si>
  <si>
    <t>Mālpils novads</t>
  </si>
  <si>
    <t>Mārupes novads</t>
  </si>
  <si>
    <t>Mazsalacas novads</t>
  </si>
  <si>
    <t>Nīcas novads</t>
  </si>
  <si>
    <t>Ogres novads</t>
  </si>
  <si>
    <t>Olaines novads</t>
  </si>
  <si>
    <t>Preiļu novads</t>
  </si>
  <si>
    <t>Priekules novads</t>
  </si>
  <si>
    <t>Riebiņu novads</t>
  </si>
  <si>
    <t>Rojas novads</t>
  </si>
  <si>
    <t>Ropažu novads</t>
  </si>
  <si>
    <t>Rūjienas novads</t>
  </si>
  <si>
    <t>Salaspils novads</t>
  </si>
  <si>
    <t>Saldus novads</t>
  </si>
  <si>
    <t>Siguldas novads</t>
  </si>
  <si>
    <t>Skrundas novads</t>
  </si>
  <si>
    <t>Stopiņu novads</t>
  </si>
  <si>
    <t>Talsu novads</t>
  </si>
  <si>
    <t>Tukuma novads</t>
  </si>
  <si>
    <t>Vaiņodes novads</t>
  </si>
  <si>
    <t>Valkas novads</t>
  </si>
  <si>
    <t>Vārkavas novads</t>
  </si>
  <si>
    <t>Viļānu novads</t>
  </si>
  <si>
    <t>Bērni no 0-6 gadiem</t>
  </si>
  <si>
    <t>Bērni un jaunieši no 7-18 gadiem</t>
  </si>
  <si>
    <t>Iedzīvotāji virs darbspējas vecuma</t>
  </si>
  <si>
    <t>Valmiera</t>
  </si>
  <si>
    <t>`</t>
  </si>
  <si>
    <t>Pašvaldības 2010.gadā veic iemaksas pašvaldību finanšu izlīdzināšanas fondā atbilstoši Ministru kabineta noteikumos “Noteikumi par pašvaldību finanšu izlīdzināšanas fonda ieņēmumiem un to sadales kārtību 2010.gadā” noteiktajam procentam no iedzīvotāju ienākuma nodokļa ieņēmumu faktiskās izpildes. Dotāciju no pašvaldību finanšu izlīdzināšanas fonda saņem atbilstoši minētos noteikumos noteiktajam procentam no pašvaldību izlīdzināšanas fondā iemaksātās summas.</t>
  </si>
  <si>
    <t>Piezīmes:</t>
  </si>
  <si>
    <r>
      <t xml:space="preserve">Izlīdzināšanas aprēķinā izmantota 100% iedzīvotāju ienākuma nodokļa prognoze, taču </t>
    </r>
    <r>
      <rPr>
        <b/>
        <sz val="11"/>
        <rFont val="Times New Roman"/>
        <family val="1"/>
      </rPr>
      <t>vēršam uzmanību</t>
    </r>
    <r>
      <rPr>
        <sz val="11"/>
        <rFont val="Times New Roman"/>
        <family val="1"/>
      </rPr>
      <t xml:space="preserve">, ka saskaņā ar 2010.gada valsts budžeta likumu pašvaldībām tiek garantēti tikai 92% no iedzīvotāju ienākuma nodokļa ieņēmumiem. </t>
    </r>
  </si>
  <si>
    <t>Kopējā IIN ieņēmumu prognoze</t>
  </si>
  <si>
    <t>% pašvaldībām</t>
  </si>
  <si>
    <t>IIN ieņēmumu prognoze pašvaldībām</t>
  </si>
  <si>
    <t>IIN sadale (%):</t>
  </si>
  <si>
    <t>Sadales konts</t>
  </si>
  <si>
    <t xml:space="preserve">Rīgas pašu iekasētais </t>
  </si>
  <si>
    <t xml:space="preserve">Ventspils pašu iekasētais </t>
  </si>
  <si>
    <t>IIN kopā</t>
  </si>
  <si>
    <t>Vērtētie ieņēmumi kopā</t>
  </si>
  <si>
    <t>Kopā:</t>
  </si>
  <si>
    <t xml:space="preserve">Daugavpils                              </t>
  </si>
  <si>
    <t xml:space="preserve">Jēkabpils                               </t>
  </si>
  <si>
    <t xml:space="preserve">Jelgava                                 </t>
  </si>
  <si>
    <t xml:space="preserve">Jūrmala                                 </t>
  </si>
  <si>
    <t xml:space="preserve">Liepāja                                 </t>
  </si>
  <si>
    <t xml:space="preserve">Rēzekne                                 </t>
  </si>
  <si>
    <t xml:space="preserve">Rīga                                    </t>
  </si>
  <si>
    <t xml:space="preserve">Ventspils                               </t>
  </si>
  <si>
    <t>Apes  novads</t>
  </si>
  <si>
    <t>Kocēnu novads</t>
  </si>
  <si>
    <t>Mērsraga novads</t>
  </si>
  <si>
    <t>Priekuļu  novads</t>
  </si>
  <si>
    <t>Republikas pilsētas kopā:</t>
  </si>
  <si>
    <t>Novadi kopā:</t>
  </si>
  <si>
    <t>NĪN par zemi</t>
  </si>
  <si>
    <t>NĪN par ēkām</t>
  </si>
  <si>
    <t>NĪN par inženierbūvēm</t>
  </si>
  <si>
    <t>NĪN par mājokļiem</t>
  </si>
  <si>
    <t>NĪN kopā</t>
  </si>
  <si>
    <t>N.p.k.</t>
  </si>
  <si>
    <t>VK sadales konts</t>
  </si>
  <si>
    <t>Pašvaldība</t>
  </si>
  <si>
    <t>Īpatsvara koeficients kopējos sadales kontā ieskaitītajos nodokļa ieņēmumos (%)</t>
  </si>
  <si>
    <t>lati</t>
  </si>
  <si>
    <t>Vērtētie ieņēmumi / FN, %</t>
  </si>
  <si>
    <t>Iedzīvotāji</t>
  </si>
  <si>
    <t>Iedzīvotāju skaits uz 01.01.2013.</t>
  </si>
  <si>
    <t>min novados</t>
  </si>
  <si>
    <t>Iedzīvotāju skaits un struktūra 2014.gada PFI aprēķinam</t>
  </si>
  <si>
    <t>Īpatsvara koeficienti kopējos sadales kontā ieskaitītajos IIN ieņēmumos 2014.gada PFI aprēķinam</t>
  </si>
  <si>
    <r>
      <t xml:space="preserve">IIN no VK sadales konta, </t>
    </r>
    <r>
      <rPr>
        <b/>
        <i/>
        <sz val="12"/>
        <color indexed="10"/>
        <rFont val="Times New Roman"/>
        <family val="1"/>
      </rPr>
      <t>euro</t>
    </r>
  </si>
  <si>
    <r>
      <t>Pašu iekasētais IIN,</t>
    </r>
    <r>
      <rPr>
        <b/>
        <sz val="12"/>
        <color indexed="10"/>
        <rFont val="Times New Roman"/>
        <family val="1"/>
      </rPr>
      <t xml:space="preserve"> </t>
    </r>
    <r>
      <rPr>
        <b/>
        <i/>
        <sz val="12"/>
        <color indexed="10"/>
        <rFont val="Times New Roman"/>
        <family val="1"/>
      </rPr>
      <t>euro</t>
    </r>
    <r>
      <rPr>
        <b/>
        <sz val="12"/>
        <color indexed="8"/>
        <rFont val="Times New Roman"/>
        <family val="1"/>
      </rPr>
      <t xml:space="preserve"> </t>
    </r>
  </si>
  <si>
    <r>
      <t xml:space="preserve">IIN kopā, </t>
    </r>
    <r>
      <rPr>
        <b/>
        <i/>
        <sz val="12"/>
        <color indexed="10"/>
        <rFont val="Times New Roman"/>
        <family val="1"/>
      </rPr>
      <t>euro</t>
    </r>
  </si>
  <si>
    <r>
      <t>Vērtēto ieņēmumu prognozes 2014.gadā (</t>
    </r>
    <r>
      <rPr>
        <b/>
        <i/>
        <sz val="14"/>
        <color indexed="10"/>
        <rFont val="Times New Roman"/>
        <family val="1"/>
      </rPr>
      <t>euro</t>
    </r>
    <r>
      <rPr>
        <b/>
        <sz val="14"/>
        <color indexed="10"/>
        <rFont val="Times New Roman"/>
        <family val="1"/>
      </rPr>
      <t>)</t>
    </r>
  </si>
  <si>
    <t>Euro kurss</t>
  </si>
  <si>
    <t>euro</t>
  </si>
  <si>
    <t>Izlīdzina līdz</t>
  </si>
  <si>
    <t>Vērtētie ieņēmumi pēc izlīdzināšanas / FN, %</t>
  </si>
  <si>
    <r>
      <t xml:space="preserve">Vērtētie ieņēmumi uz 1 iedz., </t>
    </r>
    <r>
      <rPr>
        <b/>
        <i/>
        <sz val="9"/>
        <rFont val="Times New Roman"/>
        <family val="1"/>
      </rPr>
      <t>euro</t>
    </r>
  </si>
  <si>
    <r>
      <t xml:space="preserve">Pašvaldībai aprēķinātā FN kopā, </t>
    </r>
    <r>
      <rPr>
        <b/>
        <i/>
        <sz val="9"/>
        <rFont val="Times New Roman"/>
        <family val="1"/>
      </rPr>
      <t>euro</t>
    </r>
  </si>
  <si>
    <r>
      <t xml:space="preserve">Ieņēmumu pārsniegums pār FN, </t>
    </r>
    <r>
      <rPr>
        <b/>
        <i/>
        <sz val="9"/>
        <rFont val="Times New Roman"/>
        <family val="1"/>
      </rPr>
      <t>euro</t>
    </r>
  </si>
  <si>
    <r>
      <t xml:space="preserve">Vērtētie ieņēmumi pēc iemaksām fondā, </t>
    </r>
    <r>
      <rPr>
        <b/>
        <i/>
        <sz val="9"/>
        <rFont val="Times New Roman"/>
        <family val="1"/>
      </rPr>
      <t>euro</t>
    </r>
  </si>
  <si>
    <r>
      <t xml:space="preserve">Iemaksa fondā "+", dotācija no fonda "-", </t>
    </r>
    <r>
      <rPr>
        <b/>
        <i/>
        <sz val="9"/>
        <rFont val="Times New Roman"/>
        <family val="1"/>
      </rPr>
      <t>euro</t>
    </r>
  </si>
  <si>
    <r>
      <t xml:space="preserve">Vērtētie ieņēmumi, </t>
    </r>
    <r>
      <rPr>
        <b/>
        <i/>
        <sz val="9"/>
        <rFont val="Times New Roman"/>
        <family val="1"/>
      </rPr>
      <t>euro</t>
    </r>
  </si>
  <si>
    <r>
      <t xml:space="preserve">Ieņēmumu pārsniegums pār neizlīdzināmo augšējo robežu, </t>
    </r>
    <r>
      <rPr>
        <b/>
        <i/>
        <sz val="8"/>
        <rFont val="Times New Roman"/>
        <family val="1"/>
      </rPr>
      <t>euro</t>
    </r>
  </si>
  <si>
    <r>
      <t xml:space="preserve">Pašvaldību iemaksas fondā, </t>
    </r>
    <r>
      <rPr>
        <b/>
        <i/>
        <sz val="9"/>
        <rFont val="Times New Roman"/>
        <family val="1"/>
      </rPr>
      <t>euro</t>
    </r>
  </si>
  <si>
    <r>
      <t xml:space="preserve">Finanšu nepieciešamības neizlīdzināmā apakšējā robeža, </t>
    </r>
    <r>
      <rPr>
        <b/>
        <i/>
        <sz val="9"/>
        <rFont val="Times New Roman"/>
        <family val="1"/>
      </rPr>
      <t>euro</t>
    </r>
  </si>
  <si>
    <r>
      <t xml:space="preserve">35% no vērtētajiem, </t>
    </r>
    <r>
      <rPr>
        <b/>
        <i/>
        <sz val="9"/>
        <rFont val="Times New Roman"/>
        <family val="1"/>
      </rPr>
      <t>euro</t>
    </r>
  </si>
  <si>
    <r>
      <t xml:space="preserve">Nepieciešamā dotācija no fonda, līdz neizlīdzināmai apakšējai robežai, </t>
    </r>
    <r>
      <rPr>
        <b/>
        <i/>
        <sz val="9"/>
        <rFont val="Times New Roman"/>
        <family val="1"/>
      </rPr>
      <t>euro</t>
    </r>
  </si>
  <si>
    <r>
      <t xml:space="preserve">Vērtētie ieņēmumi pēc izlīdzināšanas, </t>
    </r>
    <r>
      <rPr>
        <b/>
        <i/>
        <sz val="9"/>
        <rFont val="Times New Roman"/>
        <family val="1"/>
      </rPr>
      <t>euro</t>
    </r>
  </si>
  <si>
    <t>Uz 1 iedzīv., euro</t>
  </si>
  <si>
    <r>
      <t xml:space="preserve">Dotācija pašvaldībām ar zemākajiem ieņēmumiem uz 1 iedz. pēc izlīdzināšana, </t>
    </r>
    <r>
      <rPr>
        <b/>
        <i/>
        <sz val="9"/>
        <rFont val="Times New Roman"/>
        <family val="1"/>
      </rPr>
      <t>euro</t>
    </r>
  </si>
  <si>
    <r>
      <t xml:space="preserve">Dotācija novadiem, kam finanšu nepieciešamība zemāka par 97%, </t>
    </r>
    <r>
      <rPr>
        <b/>
        <i/>
        <sz val="9"/>
        <rFont val="Times New Roman"/>
        <family val="1"/>
      </rPr>
      <t>euro</t>
    </r>
  </si>
  <si>
    <r>
      <t xml:space="preserve">Vērtētie ieņēmumi ar papildu dotācijām, </t>
    </r>
    <r>
      <rPr>
        <b/>
        <i/>
        <sz val="9"/>
        <rFont val="Times New Roman"/>
        <family val="1"/>
      </rPr>
      <t>euro</t>
    </r>
  </si>
  <si>
    <r>
      <t>Provizoriskais pašvaldību finanšu izlīdzināšanas aprēķins 2014.gadam (</t>
    </r>
    <r>
      <rPr>
        <b/>
        <i/>
        <sz val="16"/>
        <color indexed="10"/>
        <rFont val="Times New Roman"/>
        <family val="1"/>
      </rPr>
      <t>euro)</t>
    </r>
  </si>
  <si>
    <t>Vērtētie ieņēmumi pēc izlīdzināšanas ar papildu dot. / FN, %</t>
  </si>
</sst>
</file>

<file path=xl/styles.xml><?xml version="1.0" encoding="utf-8"?>
<styleSheet xmlns="http://schemas.openxmlformats.org/spreadsheetml/2006/main">
  <numFmts count="1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00"/>
    <numFmt numFmtId="165" formatCode="0.0000"/>
    <numFmt numFmtId="166" formatCode="0.0000000"/>
    <numFmt numFmtId="167" formatCode="#,##0.0000000"/>
    <numFmt numFmtId="168" formatCode="0.0000000000"/>
    <numFmt numFmtId="169" formatCode="0.00000%"/>
    <numFmt numFmtId="170" formatCode="_-* #,##0.000000_-;\-* #,##0.000000_-;_-* &quot;-&quot;??????_-;_-@_-"/>
    <numFmt numFmtId="171" formatCode="#,##0_ ;\-#,##0\ "/>
    <numFmt numFmtId="172" formatCode="0.0000000000%"/>
    <numFmt numFmtId="173" formatCode="0.0%"/>
    <numFmt numFmtId="174" formatCode="#,##0.000"/>
  </numFmts>
  <fonts count="82">
    <font>
      <sz val="10"/>
      <name val="Arial"/>
      <family val="0"/>
    </font>
    <font>
      <sz val="11"/>
      <color indexed="8"/>
      <name val="Calibri"/>
      <family val="2"/>
    </font>
    <font>
      <sz val="9"/>
      <name val="Times New Roman"/>
      <family val="1"/>
    </font>
    <font>
      <b/>
      <sz val="9"/>
      <name val="Times New Roman"/>
      <family val="1"/>
    </font>
    <font>
      <sz val="9"/>
      <color indexed="10"/>
      <name val="Times New Roman"/>
      <family val="1"/>
    </font>
    <font>
      <b/>
      <sz val="8"/>
      <name val="Times New Roman"/>
      <family val="1"/>
    </font>
    <font>
      <sz val="10"/>
      <name val="Times New Roman"/>
      <family val="1"/>
    </font>
    <font>
      <b/>
      <i/>
      <sz val="9"/>
      <name val="Times New Roman"/>
      <family val="1"/>
    </font>
    <font>
      <b/>
      <sz val="11"/>
      <name val="Times New Roman"/>
      <family val="1"/>
    </font>
    <font>
      <sz val="8"/>
      <name val="Arial"/>
      <family val="2"/>
    </font>
    <font>
      <b/>
      <sz val="12"/>
      <name val="Times New Roman"/>
      <family val="1"/>
    </font>
    <font>
      <sz val="11"/>
      <name val="Times New Roman"/>
      <family val="1"/>
    </font>
    <font>
      <i/>
      <sz val="9"/>
      <name val="Times New Roman"/>
      <family val="1"/>
    </font>
    <font>
      <b/>
      <sz val="12"/>
      <color indexed="10"/>
      <name val="Times New Roman"/>
      <family val="1"/>
    </font>
    <font>
      <sz val="11"/>
      <name val="Arial"/>
      <family val="2"/>
    </font>
    <font>
      <b/>
      <i/>
      <sz val="11"/>
      <name val="Times New Roman"/>
      <family val="1"/>
    </font>
    <font>
      <i/>
      <sz val="11"/>
      <name val="Times New Roman"/>
      <family val="1"/>
    </font>
    <font>
      <sz val="12"/>
      <name val="Times New Roman"/>
      <family val="1"/>
    </font>
    <font>
      <b/>
      <sz val="12"/>
      <color indexed="8"/>
      <name val="Times New Roman"/>
      <family val="1"/>
    </font>
    <font>
      <sz val="12"/>
      <color indexed="8"/>
      <name val="Times New Roman"/>
      <family val="1"/>
    </font>
    <font>
      <b/>
      <sz val="16"/>
      <name val="Times New Roman"/>
      <family val="1"/>
    </font>
    <font>
      <i/>
      <sz val="12"/>
      <name val="Times New Roman"/>
      <family val="1"/>
    </font>
    <font>
      <i/>
      <sz val="10"/>
      <name val="Arial"/>
      <family val="2"/>
    </font>
    <font>
      <b/>
      <sz val="14"/>
      <color indexed="10"/>
      <name val="Times New Roman"/>
      <family val="1"/>
    </font>
    <font>
      <b/>
      <i/>
      <sz val="12"/>
      <color indexed="10"/>
      <name val="Times New Roman"/>
      <family val="1"/>
    </font>
    <font>
      <b/>
      <i/>
      <sz val="14"/>
      <color indexed="10"/>
      <name val="Times New Roman"/>
      <family val="1"/>
    </font>
    <font>
      <b/>
      <i/>
      <sz val="16"/>
      <color indexed="10"/>
      <name val="Times New Roman"/>
      <family val="1"/>
    </font>
    <font>
      <b/>
      <i/>
      <sz val="8"/>
      <name val="Times New Roman"/>
      <family val="1"/>
    </font>
    <font>
      <sz val="10"/>
      <color indexed="8"/>
      <name val="Arial"/>
      <family val="2"/>
    </font>
    <font>
      <b/>
      <sz val="9"/>
      <color indexed="10"/>
      <name val="Times New Roman"/>
      <family val="1"/>
    </font>
    <font>
      <b/>
      <i/>
      <sz val="11"/>
      <color indexed="8"/>
      <name val="Times New Roman"/>
      <family val="1"/>
    </font>
    <font>
      <sz val="11"/>
      <color indexed="10"/>
      <name val="Times New Roman"/>
      <family val="1"/>
    </font>
    <font>
      <b/>
      <sz val="16"/>
      <color indexed="10"/>
      <name val="Times New Roman"/>
      <family val="1"/>
    </font>
    <font>
      <b/>
      <i/>
      <sz val="9"/>
      <color indexed="10"/>
      <name val="Times New Roman"/>
      <family val="1"/>
    </font>
    <font>
      <sz val="14"/>
      <color indexed="10"/>
      <name val="Times New Roman"/>
      <family val="1"/>
    </font>
    <font>
      <sz val="12"/>
      <color indexed="12"/>
      <name val="Times New Roman"/>
      <family val="1"/>
    </font>
    <font>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0"/>
      <color theme="1"/>
      <name val="Arial"/>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9"/>
      <color rgb="FFFF0000"/>
      <name val="Times New Roman"/>
      <family val="1"/>
    </font>
    <font>
      <b/>
      <i/>
      <sz val="11"/>
      <color theme="1"/>
      <name val="Times New Roman"/>
      <family val="1"/>
    </font>
    <font>
      <sz val="9"/>
      <color rgb="FFFF0000"/>
      <name val="Times New Roman"/>
      <family val="1"/>
    </font>
    <font>
      <sz val="11"/>
      <color rgb="FFFF0000"/>
      <name val="Times New Roman"/>
      <family val="1"/>
    </font>
    <font>
      <b/>
      <sz val="14"/>
      <color rgb="FFFF0000"/>
      <name val="Times New Roman"/>
      <family val="1"/>
    </font>
    <font>
      <b/>
      <sz val="16"/>
      <color rgb="FFFF0000"/>
      <name val="Times New Roman"/>
      <family val="1"/>
    </font>
    <font>
      <b/>
      <sz val="12"/>
      <color rgb="FFFF0000"/>
      <name val="Times New Roman"/>
      <family val="1"/>
    </font>
    <font>
      <b/>
      <i/>
      <sz val="9"/>
      <color rgb="FFFF0000"/>
      <name val="Times New Roman"/>
      <family val="1"/>
    </font>
    <font>
      <sz val="14"/>
      <color rgb="FFFF0000"/>
      <name val="Times New Roman"/>
      <family val="1"/>
    </font>
    <font>
      <sz val="12"/>
      <color rgb="FF0000FF"/>
      <name val="Times New Roman"/>
      <family val="1"/>
    </font>
    <font>
      <sz val="10"/>
      <color rgb="FF0000FF"/>
      <name val="Arial"/>
      <family val="2"/>
    </font>
  </fonts>
  <fills count="40">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9FF66"/>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style="medium"/>
      <top style="thin"/>
      <bottom style="thin"/>
    </border>
    <border>
      <left/>
      <right style="thin"/>
      <top style="thin"/>
      <bottom style="thin"/>
    </border>
    <border>
      <left style="thin"/>
      <right style="hair"/>
      <top/>
      <bottom style="hair"/>
    </border>
    <border>
      <left style="hair"/>
      <right style="hair"/>
      <top/>
      <bottom style="hair"/>
    </border>
    <border>
      <left style="hair"/>
      <right style="medium"/>
      <top/>
      <bottom style="hair"/>
    </border>
    <border>
      <left style="hair"/>
      <right style="thin"/>
      <top/>
      <bottom style="hair"/>
    </border>
    <border>
      <left style="hair"/>
      <right style="hair"/>
      <top style="hair"/>
      <bottom style="hair"/>
    </border>
    <border>
      <left/>
      <right style="hair"/>
      <top style="hair"/>
      <bottom style="hair"/>
    </border>
    <border>
      <left style="thin"/>
      <right/>
      <top style="thin"/>
      <bottom/>
    </border>
    <border>
      <left style="thin"/>
      <right style="hair"/>
      <top style="hair"/>
      <bottom/>
    </border>
    <border>
      <left style="hair"/>
      <right style="hair"/>
      <top style="hair"/>
      <bottom/>
    </border>
    <border>
      <left style="hair"/>
      <right style="hair"/>
      <top style="thin"/>
      <bottom style="hair"/>
    </border>
    <border>
      <left style="hair"/>
      <right/>
      <top style="hair"/>
      <bottom style="hair"/>
    </border>
    <border>
      <left style="hair"/>
      <right/>
      <top style="hair"/>
      <bottom/>
    </border>
    <border>
      <left style="thin"/>
      <right/>
      <top style="thin"/>
      <bottom style="thin"/>
    </border>
    <border>
      <left style="hair"/>
      <right style="hair"/>
      <top/>
      <bottom/>
    </border>
    <border>
      <left style="hair"/>
      <right style="hair"/>
      <top style="hair"/>
      <bottom style="thin"/>
    </border>
    <border>
      <left style="thin"/>
      <right/>
      <top style="thin"/>
      <bottom style="medium"/>
    </border>
    <border>
      <left style="medium"/>
      <right style="thin"/>
      <top style="medium"/>
      <bottom style="medium"/>
    </border>
    <border>
      <left style="thin"/>
      <right style="thin"/>
      <top style="medium"/>
      <bottom style="medium"/>
    </border>
    <border>
      <left/>
      <right/>
      <top style="thin"/>
      <bottom/>
    </border>
    <border>
      <left style="hair"/>
      <right style="medium"/>
      <top style="thin"/>
      <bottom style="hair"/>
    </border>
    <border>
      <left/>
      <right style="hair"/>
      <top style="thin"/>
      <bottom style="hair"/>
    </border>
    <border>
      <left/>
      <right/>
      <top/>
      <bottom style="thin"/>
    </border>
    <border>
      <left style="hair"/>
      <right style="hair"/>
      <top/>
      <bottom style="thin"/>
    </border>
    <border>
      <left style="hair"/>
      <right style="medium"/>
      <top/>
      <bottom style="thin"/>
    </border>
    <border>
      <left/>
      <right style="hair"/>
      <top style="hair"/>
      <bottom style="thin"/>
    </border>
    <border>
      <left style="hair"/>
      <right style="thin"/>
      <top/>
      <bottom style="thin"/>
    </border>
    <border>
      <left/>
      <right/>
      <top style="hair"/>
      <bottom style="thin"/>
    </border>
    <border>
      <left style="thin"/>
      <right/>
      <top style="thin"/>
      <bottom style="hair"/>
    </border>
    <border>
      <left style="thin"/>
      <right/>
      <top style="hair"/>
      <bottom style="hair"/>
    </border>
    <border>
      <left style="thin"/>
      <right/>
      <top style="hair"/>
      <bottom style="thin"/>
    </border>
    <border>
      <left style="hair"/>
      <right/>
      <top/>
      <bottom style="hair"/>
    </border>
    <border>
      <left style="thin"/>
      <right style="thin"/>
      <top style="thin"/>
      <bottom/>
    </border>
    <border>
      <left style="hair"/>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hair"/>
      <bottom/>
    </border>
    <border>
      <left/>
      <right style="hair"/>
      <top style="hair"/>
      <bottom/>
    </border>
    <border>
      <left style="thin"/>
      <right style="thin"/>
      <top/>
      <bottom style="hair"/>
    </border>
    <border>
      <left/>
      <right style="hair"/>
      <top/>
      <bottom style="hair"/>
    </border>
    <border>
      <left/>
      <right style="thin"/>
      <top style="thin"/>
      <bottom/>
    </border>
    <border>
      <left/>
      <right style="thin"/>
      <top/>
      <bottom/>
    </border>
    <border>
      <left style="medium"/>
      <right/>
      <top style="medium"/>
      <bottom style="medium"/>
    </border>
    <border>
      <left/>
      <right style="medium"/>
      <top style="medium"/>
      <bottom style="medium"/>
    </border>
    <border>
      <left style="hair"/>
      <right/>
      <top style="thin"/>
      <bottom style="hair"/>
    </border>
    <border>
      <left style="hair"/>
      <right style="thin"/>
      <top/>
      <bottom/>
    </border>
    <border>
      <left style="thin"/>
      <right style="hair"/>
      <top/>
      <bottom/>
    </border>
    <border>
      <left style="hair"/>
      <right/>
      <top style="hair"/>
      <bottom style="thin"/>
    </border>
    <border>
      <left style="thin"/>
      <right/>
      <top/>
      <bottom style="thin"/>
    </border>
    <border>
      <left style="thin"/>
      <right style="thin"/>
      <top/>
      <bottom/>
    </border>
    <border>
      <left style="thin"/>
      <right/>
      <top style="medium"/>
      <bottom style="medium"/>
    </border>
    <border>
      <left style="medium"/>
      <right style="thin"/>
      <top style="thin"/>
      <bottom style="thin"/>
    </border>
    <border>
      <left style="medium"/>
      <right style="hair"/>
      <top style="thin"/>
      <bottom style="hair"/>
    </border>
    <border>
      <left style="medium"/>
      <right style="hair"/>
      <top style="hair"/>
      <bottom style="hair"/>
    </border>
    <border>
      <left style="medium"/>
      <right style="hair"/>
      <top style="hair"/>
      <bottom/>
    </border>
    <border>
      <left style="medium"/>
      <right style="hair"/>
      <top/>
      <bottom style="hair"/>
    </border>
    <border>
      <left style="medium"/>
      <right style="hair"/>
      <top style="hair"/>
      <bottom style="thin"/>
    </border>
    <border>
      <left style="medium"/>
      <right/>
      <top/>
      <bottom style="thin"/>
    </border>
    <border>
      <left style="thin"/>
      <right/>
      <top/>
      <bottom/>
    </border>
    <border>
      <left/>
      <right style="thin"/>
      <top/>
      <bottom style="thin"/>
    </border>
    <border>
      <left/>
      <right/>
      <top style="thin"/>
      <bottom style="thin"/>
    </border>
    <border>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5" fillId="26" borderId="1" applyNumberFormat="0" applyAlignment="0" applyProtection="0"/>
    <xf numFmtId="0" fontId="56" fillId="0" borderId="0" applyNumberFormat="0" applyFill="0" applyBorder="0" applyAlignment="0" applyProtection="0"/>
    <xf numFmtId="0" fontId="57" fillId="27" borderId="1" applyNumberFormat="0" applyAlignment="0" applyProtection="0"/>
    <xf numFmtId="0" fontId="5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cellStyleXfs>
  <cellXfs count="399">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0" xfId="0" applyFont="1" applyFill="1" applyBorder="1" applyAlignment="1">
      <alignment horizontal="center" wrapText="1"/>
    </xf>
    <xf numFmtId="0" fontId="2" fillId="0" borderId="0" xfId="0" applyFont="1" applyBorder="1" applyAlignment="1">
      <alignment/>
    </xf>
    <xf numFmtId="0" fontId="2" fillId="0" borderId="0" xfId="0" applyFont="1" applyFill="1" applyAlignment="1">
      <alignment/>
    </xf>
    <xf numFmtId="3" fontId="3" fillId="0" borderId="11" xfId="0" applyNumberFormat="1" applyFont="1" applyFill="1" applyBorder="1" applyAlignment="1">
      <alignment/>
    </xf>
    <xf numFmtId="3" fontId="3" fillId="0" borderId="12" xfId="0" applyNumberFormat="1" applyFont="1" applyBorder="1" applyAlignment="1">
      <alignment/>
    </xf>
    <xf numFmtId="0" fontId="2" fillId="0" borderId="13" xfId="0" applyFont="1" applyBorder="1" applyAlignment="1">
      <alignment/>
    </xf>
    <xf numFmtId="0" fontId="2" fillId="0" borderId="0" xfId="0" applyFont="1" applyFill="1" applyBorder="1" applyAlignment="1">
      <alignment/>
    </xf>
    <xf numFmtId="0" fontId="3" fillId="0" borderId="14" xfId="0" applyFont="1" applyBorder="1" applyAlignment="1">
      <alignment/>
    </xf>
    <xf numFmtId="3" fontId="3" fillId="0" borderId="15" xfId="0" applyNumberFormat="1" applyFont="1" applyBorder="1" applyAlignment="1">
      <alignment/>
    </xf>
    <xf numFmtId="3" fontId="3" fillId="0" borderId="16" xfId="0" applyNumberFormat="1" applyFont="1" applyBorder="1" applyAlignment="1">
      <alignment/>
    </xf>
    <xf numFmtId="3" fontId="3" fillId="0" borderId="0" xfId="0" applyNumberFormat="1" applyFont="1" applyFill="1" applyBorder="1" applyAlignment="1">
      <alignment/>
    </xf>
    <xf numFmtId="164" fontId="2" fillId="0" borderId="0" xfId="0" applyNumberFormat="1" applyFont="1" applyBorder="1" applyAlignment="1">
      <alignment/>
    </xf>
    <xf numFmtId="0" fontId="3" fillId="0" borderId="17" xfId="0" applyFont="1" applyBorder="1" applyAlignment="1">
      <alignment/>
    </xf>
    <xf numFmtId="3" fontId="3" fillId="0" borderId="18" xfId="0" applyNumberFormat="1" applyFont="1" applyBorder="1" applyAlignment="1">
      <alignment/>
    </xf>
    <xf numFmtId="3" fontId="3" fillId="0" borderId="19" xfId="0" applyNumberFormat="1"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4" fontId="4" fillId="0" borderId="0" xfId="0" applyNumberFormat="1" applyFont="1" applyBorder="1" applyAlignment="1">
      <alignment/>
    </xf>
    <xf numFmtId="3" fontId="4" fillId="0" borderId="0" xfId="0" applyNumberFormat="1" applyFont="1" applyBorder="1" applyAlignment="1">
      <alignment/>
    </xf>
    <xf numFmtId="0" fontId="2" fillId="0" borderId="10" xfId="0" applyFont="1" applyBorder="1" applyAlignment="1">
      <alignment/>
    </xf>
    <xf numFmtId="165" fontId="3" fillId="0" borderId="0" xfId="0" applyNumberFormat="1" applyFont="1" applyBorder="1" applyAlignment="1">
      <alignment/>
    </xf>
    <xf numFmtId="1" fontId="3" fillId="0" borderId="10" xfId="0" applyNumberFormat="1" applyFont="1" applyBorder="1" applyAlignment="1">
      <alignment/>
    </xf>
    <xf numFmtId="3" fontId="3" fillId="0" borderId="10" xfId="0" applyNumberFormat="1" applyFont="1" applyBorder="1" applyAlignment="1">
      <alignment/>
    </xf>
    <xf numFmtId="3" fontId="3" fillId="0" borderId="20" xfId="0" applyNumberFormat="1" applyFont="1" applyBorder="1" applyAlignment="1">
      <alignment/>
    </xf>
    <xf numFmtId="1" fontId="3" fillId="0" borderId="21" xfId="0" applyNumberFormat="1" applyFont="1" applyBorder="1" applyAlignment="1">
      <alignment/>
    </xf>
    <xf numFmtId="0" fontId="2" fillId="0" borderId="22" xfId="0"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0" xfId="0" applyNumberFormat="1" applyFont="1" applyAlignment="1">
      <alignment/>
    </xf>
    <xf numFmtId="3" fontId="2" fillId="0" borderId="0" xfId="0" applyNumberFormat="1" applyFont="1" applyBorder="1" applyAlignment="1">
      <alignment/>
    </xf>
    <xf numFmtId="0" fontId="2" fillId="0" borderId="14"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2" fillId="0" borderId="17" xfId="0" applyFont="1" applyBorder="1" applyAlignment="1">
      <alignment/>
    </xf>
    <xf numFmtId="166" fontId="2" fillId="0" borderId="0" xfId="0" applyNumberFormat="1" applyFont="1" applyBorder="1" applyAlignment="1">
      <alignment/>
    </xf>
    <xf numFmtId="167" fontId="2" fillId="0" borderId="0" xfId="0" applyNumberFormat="1" applyFont="1" applyBorder="1" applyAlignment="1">
      <alignment/>
    </xf>
    <xf numFmtId="3" fontId="2" fillId="0" borderId="0" xfId="0" applyNumberFormat="1" applyFont="1" applyBorder="1" applyAlignment="1">
      <alignment horizontal="right"/>
    </xf>
    <xf numFmtId="3" fontId="3" fillId="0" borderId="28" xfId="0" applyNumberFormat="1" applyFont="1" applyBorder="1" applyAlignment="1">
      <alignment/>
    </xf>
    <xf numFmtId="1" fontId="2" fillId="0" borderId="0" xfId="0" applyNumberFormat="1" applyFont="1" applyBorder="1" applyAlignment="1">
      <alignment/>
    </xf>
    <xf numFmtId="3" fontId="3"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wrapText="1"/>
    </xf>
    <xf numFmtId="0" fontId="3" fillId="33"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Alignment="1">
      <alignment wrapText="1"/>
    </xf>
    <xf numFmtId="3" fontId="3" fillId="0" borderId="10" xfId="0" applyNumberFormat="1" applyFont="1" applyBorder="1" applyAlignment="1">
      <alignment wrapText="1"/>
    </xf>
    <xf numFmtId="0" fontId="3" fillId="0" borderId="10" xfId="0" applyNumberFormat="1" applyFont="1" applyBorder="1" applyAlignment="1">
      <alignment wrapText="1"/>
    </xf>
    <xf numFmtId="0" fontId="3" fillId="0" borderId="10" xfId="0" applyFont="1" applyBorder="1" applyAlignment="1">
      <alignment wrapText="1"/>
    </xf>
    <xf numFmtId="0" fontId="3" fillId="0" borderId="10" xfId="0" applyFont="1" applyFill="1" applyBorder="1" applyAlignment="1">
      <alignment wrapText="1"/>
    </xf>
    <xf numFmtId="3" fontId="3" fillId="0" borderId="0" xfId="0" applyNumberFormat="1" applyFont="1" applyAlignment="1">
      <alignment wrapText="1"/>
    </xf>
    <xf numFmtId="0" fontId="3" fillId="0" borderId="0" xfId="0" applyFont="1" applyFill="1" applyAlignment="1">
      <alignment wrapText="1"/>
    </xf>
    <xf numFmtId="3" fontId="3" fillId="0" borderId="10" xfId="0" applyNumberFormat="1" applyFont="1" applyFill="1" applyBorder="1" applyAlignment="1">
      <alignment/>
    </xf>
    <xf numFmtId="3" fontId="3" fillId="0" borderId="10" xfId="0" applyNumberFormat="1" applyFont="1" applyFill="1" applyBorder="1" applyAlignment="1">
      <alignment/>
    </xf>
    <xf numFmtId="0" fontId="3" fillId="0" borderId="0" xfId="0" applyFont="1" applyAlignment="1">
      <alignment/>
    </xf>
    <xf numFmtId="3" fontId="2" fillId="0" borderId="22" xfId="0" applyNumberFormat="1" applyFont="1" applyFill="1" applyBorder="1" applyAlignment="1">
      <alignment vertical="center"/>
    </xf>
    <xf numFmtId="3" fontId="2" fillId="0" borderId="26" xfId="0" applyNumberFormat="1" applyFont="1" applyFill="1" applyBorder="1" applyAlignment="1">
      <alignment/>
    </xf>
    <xf numFmtId="1" fontId="2" fillId="0" borderId="14" xfId="0" applyNumberFormat="1" applyFont="1" applyFill="1" applyBorder="1" applyAlignment="1">
      <alignment/>
    </xf>
    <xf numFmtId="1" fontId="2" fillId="0" borderId="29" xfId="0" applyNumberFormat="1" applyFont="1" applyFill="1" applyBorder="1" applyAlignment="1">
      <alignment/>
    </xf>
    <xf numFmtId="3" fontId="2" fillId="0" borderId="30" xfId="0" applyNumberFormat="1" applyFont="1" applyFill="1" applyBorder="1" applyAlignment="1">
      <alignment/>
    </xf>
    <xf numFmtId="0" fontId="2" fillId="0" borderId="10" xfId="0" applyFont="1" applyFill="1" applyBorder="1" applyAlignment="1">
      <alignment/>
    </xf>
    <xf numFmtId="3" fontId="4" fillId="0" borderId="0" xfId="0" applyNumberFormat="1" applyFont="1" applyAlignment="1">
      <alignment/>
    </xf>
    <xf numFmtId="3" fontId="8" fillId="0" borderId="0" xfId="0" applyNumberFormat="1" applyFont="1" applyAlignment="1">
      <alignment/>
    </xf>
    <xf numFmtId="3" fontId="12" fillId="0" borderId="0" xfId="0" applyNumberFormat="1" applyFont="1" applyAlignment="1">
      <alignment/>
    </xf>
    <xf numFmtId="3" fontId="6" fillId="0" borderId="31" xfId="0" applyNumberFormat="1" applyFont="1" applyFill="1" applyBorder="1" applyAlignment="1">
      <alignment/>
    </xf>
    <xf numFmtId="0" fontId="11" fillId="0" borderId="0" xfId="0" applyFont="1" applyAlignment="1">
      <alignment/>
    </xf>
    <xf numFmtId="0" fontId="10" fillId="0" borderId="0" xfId="0" applyFont="1" applyBorder="1" applyAlignment="1">
      <alignment/>
    </xf>
    <xf numFmtId="3" fontId="3" fillId="0" borderId="0" xfId="0" applyNumberFormat="1" applyFont="1" applyFill="1" applyAlignment="1">
      <alignment wrapText="1"/>
    </xf>
    <xf numFmtId="0" fontId="3" fillId="0" borderId="0" xfId="0" applyNumberFormat="1" applyFont="1" applyFill="1" applyAlignment="1">
      <alignment wrapText="1"/>
    </xf>
    <xf numFmtId="3" fontId="2" fillId="0" borderId="23" xfId="0" applyNumberFormat="1" applyFont="1" applyFill="1" applyBorder="1" applyAlignment="1">
      <alignment/>
    </xf>
    <xf numFmtId="168" fontId="2" fillId="0" borderId="26" xfId="0" applyNumberFormat="1" applyFont="1" applyFill="1" applyBorder="1" applyAlignment="1">
      <alignment/>
    </xf>
    <xf numFmtId="1" fontId="2" fillId="0" borderId="26" xfId="0" applyNumberFormat="1" applyFont="1" applyFill="1" applyBorder="1" applyAlignment="1">
      <alignment/>
    </xf>
    <xf numFmtId="168" fontId="3" fillId="0" borderId="10" xfId="0" applyNumberFormat="1" applyFont="1" applyFill="1" applyBorder="1" applyAlignment="1">
      <alignment/>
    </xf>
    <xf numFmtId="0" fontId="3" fillId="0" borderId="10" xfId="0" applyFont="1" applyFill="1" applyBorder="1" applyAlignment="1">
      <alignment horizontal="right"/>
    </xf>
    <xf numFmtId="3" fontId="6" fillId="0" borderId="31" xfId="0" applyNumberFormat="1" applyFont="1" applyFill="1" applyBorder="1" applyAlignment="1">
      <alignment/>
    </xf>
    <xf numFmtId="168" fontId="2" fillId="0" borderId="30" xfId="0" applyNumberFormat="1" applyFont="1" applyFill="1" applyBorder="1" applyAlignment="1">
      <alignment/>
    </xf>
    <xf numFmtId="0" fontId="2" fillId="0" borderId="32" xfId="0" applyFont="1" applyBorder="1" applyAlignment="1">
      <alignment/>
    </xf>
    <xf numFmtId="1" fontId="2" fillId="0" borderId="32" xfId="0" applyNumberFormat="1" applyFont="1" applyBorder="1" applyAlignment="1">
      <alignment/>
    </xf>
    <xf numFmtId="3" fontId="2" fillId="0" borderId="32" xfId="0" applyNumberFormat="1" applyFont="1" applyBorder="1" applyAlignment="1">
      <alignment/>
    </xf>
    <xf numFmtId="0" fontId="2" fillId="0" borderId="33" xfId="0" applyFont="1" applyBorder="1" applyAlignment="1">
      <alignment/>
    </xf>
    <xf numFmtId="3" fontId="3" fillId="0" borderId="34" xfId="0" applyNumberFormat="1" applyFont="1" applyBorder="1" applyAlignment="1">
      <alignment/>
    </xf>
    <xf numFmtId="3" fontId="2" fillId="0" borderId="34" xfId="0" applyNumberFormat="1" applyFont="1" applyBorder="1" applyAlignment="1">
      <alignment/>
    </xf>
    <xf numFmtId="3" fontId="2" fillId="0" borderId="35" xfId="0" applyNumberFormat="1" applyFont="1" applyFill="1" applyBorder="1" applyAlignment="1">
      <alignment/>
    </xf>
    <xf numFmtId="0" fontId="2" fillId="0" borderId="35" xfId="0" applyFont="1" applyFill="1" applyBorder="1" applyAlignment="1">
      <alignment/>
    </xf>
    <xf numFmtId="3" fontId="2" fillId="0" borderId="31" xfId="0" applyNumberFormat="1" applyFont="1" applyFill="1" applyBorder="1" applyAlignment="1">
      <alignment/>
    </xf>
    <xf numFmtId="168" fontId="2" fillId="0" borderId="31" xfId="0" applyNumberFormat="1" applyFont="1" applyFill="1" applyBorder="1" applyAlignment="1">
      <alignment/>
    </xf>
    <xf numFmtId="1" fontId="2" fillId="0" borderId="31" xfId="0" applyNumberFormat="1" applyFont="1" applyFill="1" applyBorder="1" applyAlignment="1">
      <alignment/>
    </xf>
    <xf numFmtId="3" fontId="2" fillId="0" borderId="36" xfId="0" applyNumberFormat="1" applyFont="1" applyFill="1" applyBorder="1" applyAlignment="1">
      <alignment/>
    </xf>
    <xf numFmtId="168" fontId="2" fillId="0" borderId="36" xfId="0" applyNumberFormat="1" applyFont="1" applyFill="1" applyBorder="1" applyAlignment="1">
      <alignment/>
    </xf>
    <xf numFmtId="3" fontId="3" fillId="0" borderId="37" xfId="0" applyNumberFormat="1" applyFont="1" applyBorder="1" applyAlignment="1">
      <alignment/>
    </xf>
    <xf numFmtId="3" fontId="3" fillId="0" borderId="38" xfId="0" applyNumberFormat="1" applyFont="1" applyFill="1" applyBorder="1" applyAlignment="1">
      <alignment/>
    </xf>
    <xf numFmtId="3" fontId="3" fillId="0" borderId="39" xfId="0" applyNumberFormat="1" applyFont="1" applyFill="1" applyBorder="1" applyAlignment="1">
      <alignment/>
    </xf>
    <xf numFmtId="3" fontId="3" fillId="0" borderId="39" xfId="0" applyNumberFormat="1" applyFont="1" applyFill="1" applyBorder="1" applyAlignment="1">
      <alignment/>
    </xf>
    <xf numFmtId="0" fontId="2" fillId="0" borderId="11" xfId="0" applyFont="1" applyBorder="1" applyAlignment="1">
      <alignment/>
    </xf>
    <xf numFmtId="3" fontId="2" fillId="0" borderId="31" xfId="0" applyNumberFormat="1" applyFont="1" applyBorder="1" applyAlignment="1">
      <alignment/>
    </xf>
    <xf numFmtId="164" fontId="2" fillId="0" borderId="40" xfId="0" applyNumberFormat="1" applyFont="1" applyBorder="1" applyAlignment="1">
      <alignment/>
    </xf>
    <xf numFmtId="3" fontId="2" fillId="0" borderId="41" xfId="0" applyNumberFormat="1" applyFont="1" applyBorder="1" applyAlignment="1">
      <alignment/>
    </xf>
    <xf numFmtId="3" fontId="2" fillId="0" borderId="42" xfId="0" applyNumberFormat="1" applyFont="1" applyBorder="1" applyAlignment="1">
      <alignment/>
    </xf>
    <xf numFmtId="3" fontId="2" fillId="0" borderId="12" xfId="0" applyNumberFormat="1" applyFont="1" applyBorder="1" applyAlignment="1">
      <alignment/>
    </xf>
    <xf numFmtId="3" fontId="2" fillId="0" borderId="36" xfId="0" applyNumberFormat="1" applyFont="1" applyBorder="1" applyAlignment="1">
      <alignment/>
    </xf>
    <xf numFmtId="164" fontId="2" fillId="0" borderId="43" xfId="0" applyNumberFormat="1" applyFont="1" applyBorder="1" applyAlignment="1">
      <alignment/>
    </xf>
    <xf numFmtId="3" fontId="2" fillId="0" borderId="44" xfId="0" applyNumberFormat="1" applyFont="1" applyBorder="1" applyAlignment="1">
      <alignment/>
    </xf>
    <xf numFmtId="3" fontId="2" fillId="0" borderId="45" xfId="0" applyNumberFormat="1" applyFont="1" applyBorder="1" applyAlignment="1">
      <alignment/>
    </xf>
    <xf numFmtId="3" fontId="2" fillId="0" borderId="46" xfId="0" applyNumberFormat="1" applyFont="1" applyBorder="1" applyAlignment="1">
      <alignment/>
    </xf>
    <xf numFmtId="3" fontId="2" fillId="0" borderId="47" xfId="0" applyNumberFormat="1" applyFont="1" applyBorder="1" applyAlignment="1">
      <alignment/>
    </xf>
    <xf numFmtId="0" fontId="2" fillId="0" borderId="48" xfId="0" applyFont="1" applyBorder="1" applyAlignment="1">
      <alignment/>
    </xf>
    <xf numFmtId="166" fontId="2" fillId="0" borderId="10" xfId="0" applyNumberFormat="1" applyFont="1" applyBorder="1" applyAlignment="1">
      <alignment/>
    </xf>
    <xf numFmtId="167" fontId="3" fillId="0" borderId="10" xfId="0" applyNumberFormat="1" applyFont="1" applyBorder="1" applyAlignment="1">
      <alignment/>
    </xf>
    <xf numFmtId="3" fontId="3" fillId="0" borderId="49" xfId="0" applyNumberFormat="1" applyFont="1" applyFill="1" applyBorder="1" applyAlignment="1">
      <alignment/>
    </xf>
    <xf numFmtId="0" fontId="3" fillId="0" borderId="50" xfId="0" applyFont="1" applyBorder="1" applyAlignment="1">
      <alignment/>
    </xf>
    <xf numFmtId="0" fontId="3" fillId="0" borderId="51" xfId="0" applyFont="1" applyBorder="1" applyAlignment="1">
      <alignment/>
    </xf>
    <xf numFmtId="3" fontId="8" fillId="34" borderId="10" xfId="0" applyNumberFormat="1" applyFont="1" applyFill="1" applyBorder="1" applyAlignment="1">
      <alignment horizontal="center" wrapText="1"/>
    </xf>
    <xf numFmtId="0" fontId="6" fillId="0" borderId="0" xfId="0" applyFont="1" applyAlignment="1">
      <alignment/>
    </xf>
    <xf numFmtId="3" fontId="11" fillId="0" borderId="0" xfId="0" applyNumberFormat="1" applyFont="1" applyAlignment="1">
      <alignment/>
    </xf>
    <xf numFmtId="41" fontId="11" fillId="0" borderId="0" xfId="0" applyNumberFormat="1" applyFont="1" applyAlignment="1">
      <alignment/>
    </xf>
    <xf numFmtId="3" fontId="8" fillId="0" borderId="0" xfId="0" applyNumberFormat="1" applyFont="1" applyAlignment="1">
      <alignment wrapText="1"/>
    </xf>
    <xf numFmtId="0" fontId="8" fillId="0" borderId="0" xfId="0" applyFont="1" applyAlignment="1">
      <alignment wrapText="1"/>
    </xf>
    <xf numFmtId="3" fontId="8" fillId="0" borderId="10" xfId="0" applyNumberFormat="1" applyFont="1" applyBorder="1" applyAlignment="1">
      <alignment wrapText="1"/>
    </xf>
    <xf numFmtId="41" fontId="11" fillId="0" borderId="10" xfId="0" applyNumberFormat="1" applyFont="1" applyBorder="1" applyAlignment="1">
      <alignment/>
    </xf>
    <xf numFmtId="9" fontId="11" fillId="0" borderId="10" xfId="0" applyNumberFormat="1" applyFont="1" applyBorder="1" applyAlignment="1">
      <alignment/>
    </xf>
    <xf numFmtId="0" fontId="11" fillId="0" borderId="10" xfId="0" applyFont="1" applyBorder="1" applyAlignment="1">
      <alignment/>
    </xf>
    <xf numFmtId="0" fontId="8" fillId="0" borderId="10" xfId="0" applyFont="1" applyBorder="1" applyAlignment="1">
      <alignment horizontal="right"/>
    </xf>
    <xf numFmtId="0" fontId="11" fillId="34" borderId="10" xfId="0" applyFont="1" applyFill="1" applyBorder="1" applyAlignment="1">
      <alignment/>
    </xf>
    <xf numFmtId="0" fontId="8" fillId="34" borderId="10" xfId="0" applyFont="1" applyFill="1" applyBorder="1" applyAlignment="1">
      <alignment horizontal="center" wrapText="1"/>
    </xf>
    <xf numFmtId="0" fontId="11" fillId="0" borderId="31" xfId="0" applyFont="1" applyBorder="1" applyAlignment="1">
      <alignment horizontal="left"/>
    </xf>
    <xf numFmtId="0" fontId="11" fillId="0" borderId="26" xfId="0" applyFont="1" applyBorder="1" applyAlignment="1">
      <alignment horizontal="left"/>
    </xf>
    <xf numFmtId="4" fontId="11" fillId="0" borderId="26" xfId="0" applyNumberFormat="1" applyFont="1" applyBorder="1" applyAlignment="1">
      <alignment horizontal="left"/>
    </xf>
    <xf numFmtId="0" fontId="11" fillId="0" borderId="36" xfId="0" applyFont="1" applyBorder="1" applyAlignment="1">
      <alignment horizontal="left"/>
    </xf>
    <xf numFmtId="0" fontId="11" fillId="0" borderId="11" xfId="0" applyFont="1" applyBorder="1" applyAlignment="1">
      <alignment/>
    </xf>
    <xf numFmtId="0" fontId="11" fillId="0" borderId="14" xfId="0" applyFont="1" applyBorder="1" applyAlignment="1">
      <alignment/>
    </xf>
    <xf numFmtId="0" fontId="11" fillId="0" borderId="17" xfId="0" applyFont="1" applyBorder="1" applyAlignment="1">
      <alignment/>
    </xf>
    <xf numFmtId="0" fontId="11" fillId="0" borderId="22" xfId="0" applyFont="1" applyBorder="1" applyAlignment="1">
      <alignment/>
    </xf>
    <xf numFmtId="0" fontId="11" fillId="0" borderId="29" xfId="0" applyFont="1" applyBorder="1" applyAlignment="1">
      <alignment/>
    </xf>
    <xf numFmtId="0" fontId="11" fillId="0" borderId="30" xfId="0" applyFont="1" applyBorder="1" applyAlignment="1">
      <alignment horizontal="left"/>
    </xf>
    <xf numFmtId="3" fontId="71" fillId="0" borderId="10" xfId="0" applyNumberFormat="1" applyFont="1" applyBorder="1" applyAlignment="1">
      <alignment wrapText="1"/>
    </xf>
    <xf numFmtId="41" fontId="11" fillId="0" borderId="0" xfId="0" applyNumberFormat="1" applyFont="1" applyBorder="1" applyAlignment="1">
      <alignment/>
    </xf>
    <xf numFmtId="3" fontId="7" fillId="0" borderId="10" xfId="0" applyNumberFormat="1" applyFont="1" applyFill="1" applyBorder="1" applyAlignment="1">
      <alignment/>
    </xf>
    <xf numFmtId="3" fontId="6" fillId="0" borderId="26" xfId="0" applyNumberFormat="1" applyFont="1" applyFill="1" applyBorder="1" applyAlignment="1">
      <alignment/>
    </xf>
    <xf numFmtId="3" fontId="6" fillId="0" borderId="26" xfId="0" applyNumberFormat="1" applyFont="1" applyFill="1" applyBorder="1" applyAlignment="1">
      <alignment/>
    </xf>
    <xf numFmtId="3" fontId="6" fillId="0" borderId="30" xfId="0" applyNumberFormat="1" applyFont="1" applyFill="1" applyBorder="1" applyAlignment="1">
      <alignment/>
    </xf>
    <xf numFmtId="3" fontId="15" fillId="34" borderId="21"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0" fillId="0" borderId="0" xfId="0" applyFill="1" applyAlignment="1">
      <alignment/>
    </xf>
    <xf numFmtId="0" fontId="17" fillId="0" borderId="0" xfId="0" applyFont="1" applyAlignment="1">
      <alignment/>
    </xf>
    <xf numFmtId="2" fontId="18" fillId="35" borderId="10" xfId="0" applyNumberFormat="1" applyFont="1" applyFill="1" applyBorder="1" applyAlignment="1">
      <alignment horizontal="center" vertical="center" wrapText="1"/>
    </xf>
    <xf numFmtId="0" fontId="17" fillId="0" borderId="11" xfId="0" applyFont="1" applyBorder="1" applyAlignment="1">
      <alignment/>
    </xf>
    <xf numFmtId="0" fontId="17" fillId="0" borderId="31" xfId="0" applyFont="1" applyBorder="1" applyAlignment="1">
      <alignment horizontal="left"/>
    </xf>
    <xf numFmtId="0" fontId="17" fillId="0" borderId="14" xfId="0" applyFont="1" applyBorder="1" applyAlignment="1">
      <alignment/>
    </xf>
    <xf numFmtId="0" fontId="17" fillId="0" borderId="26" xfId="0" applyFont="1" applyBorder="1" applyAlignment="1">
      <alignment horizontal="left"/>
    </xf>
    <xf numFmtId="0" fontId="17" fillId="0" borderId="36" xfId="0" applyFont="1" applyBorder="1" applyAlignment="1">
      <alignment horizontal="left"/>
    </xf>
    <xf numFmtId="4" fontId="17" fillId="0" borderId="26" xfId="0" applyNumberFormat="1" applyFont="1" applyBorder="1" applyAlignment="1">
      <alignment horizontal="left"/>
    </xf>
    <xf numFmtId="0" fontId="17" fillId="0" borderId="17" xfId="0" applyFont="1" applyBorder="1" applyAlignment="1">
      <alignment/>
    </xf>
    <xf numFmtId="171" fontId="17" fillId="0" borderId="31" xfId="0" applyNumberFormat="1" applyFont="1" applyBorder="1" applyAlignment="1">
      <alignment/>
    </xf>
    <xf numFmtId="0" fontId="0" fillId="0" borderId="31" xfId="0" applyBorder="1" applyAlignment="1">
      <alignment/>
    </xf>
    <xf numFmtId="171" fontId="17" fillId="0" borderId="26" xfId="0" applyNumberFormat="1" applyFont="1" applyBorder="1" applyAlignment="1">
      <alignment/>
    </xf>
    <xf numFmtId="0" fontId="0" fillId="0" borderId="26" xfId="0" applyBorder="1" applyAlignment="1">
      <alignment/>
    </xf>
    <xf numFmtId="171" fontId="17" fillId="0" borderId="36" xfId="0" applyNumberFormat="1" applyFont="1" applyBorder="1" applyAlignment="1">
      <alignment/>
    </xf>
    <xf numFmtId="0" fontId="0" fillId="0" borderId="36" xfId="0" applyBorder="1" applyAlignment="1">
      <alignment/>
    </xf>
    <xf numFmtId="171" fontId="10" fillId="0" borderId="12" xfId="0" applyNumberFormat="1" applyFont="1" applyBorder="1" applyAlignment="1">
      <alignment/>
    </xf>
    <xf numFmtId="171" fontId="10" fillId="0" borderId="15" xfId="0" applyNumberFormat="1" applyFont="1" applyBorder="1" applyAlignment="1">
      <alignment/>
    </xf>
    <xf numFmtId="171" fontId="10" fillId="0" borderId="18" xfId="0" applyNumberFormat="1" applyFont="1" applyBorder="1" applyAlignment="1">
      <alignment/>
    </xf>
    <xf numFmtId="41" fontId="17" fillId="0" borderId="0" xfId="0" applyNumberFormat="1" applyFont="1" applyAlignment="1">
      <alignment/>
    </xf>
    <xf numFmtId="167" fontId="3" fillId="0" borderId="21" xfId="0" applyNumberFormat="1" applyFont="1" applyBorder="1" applyAlignment="1">
      <alignment/>
    </xf>
    <xf numFmtId="166" fontId="3" fillId="0" borderId="20" xfId="0" applyNumberFormat="1" applyFont="1" applyBorder="1" applyAlignment="1">
      <alignment/>
    </xf>
    <xf numFmtId="0" fontId="11" fillId="0" borderId="52" xfId="0" applyFont="1" applyBorder="1" applyAlignment="1">
      <alignment horizontal="left"/>
    </xf>
    <xf numFmtId="0" fontId="11" fillId="0" borderId="32" xfId="0" applyFont="1" applyBorder="1" applyAlignment="1">
      <alignment horizontal="left"/>
    </xf>
    <xf numFmtId="4" fontId="11" fillId="0" borderId="32" xfId="0" applyNumberFormat="1" applyFont="1" applyBorder="1" applyAlignment="1">
      <alignment horizontal="left"/>
    </xf>
    <xf numFmtId="0" fontId="11" fillId="0" borderId="33" xfId="0" applyFont="1" applyBorder="1" applyAlignment="1">
      <alignment horizontal="left"/>
    </xf>
    <xf numFmtId="0" fontId="0" fillId="0" borderId="0" xfId="0" applyBorder="1" applyAlignment="1">
      <alignment/>
    </xf>
    <xf numFmtId="3" fontId="0" fillId="0" borderId="0" xfId="0" applyNumberFormat="1" applyAlignment="1">
      <alignment/>
    </xf>
    <xf numFmtId="41" fontId="10" fillId="0" borderId="0" xfId="0" applyNumberFormat="1" applyFont="1" applyBorder="1" applyAlignment="1">
      <alignment/>
    </xf>
    <xf numFmtId="2" fontId="18" fillId="0" borderId="53" xfId="0" applyNumberFormat="1" applyFont="1" applyFill="1" applyBorder="1" applyAlignment="1">
      <alignment horizontal="center" vertical="center" wrapText="1"/>
    </xf>
    <xf numFmtId="2" fontId="18" fillId="0" borderId="53" xfId="0" applyNumberFormat="1" applyFont="1" applyFill="1" applyBorder="1" applyAlignment="1">
      <alignment horizontal="right" vertical="center" wrapText="1"/>
    </xf>
    <xf numFmtId="171" fontId="10" fillId="0" borderId="53" xfId="0" applyNumberFormat="1" applyFont="1" applyBorder="1" applyAlignment="1">
      <alignment/>
    </xf>
    <xf numFmtId="0" fontId="17" fillId="0" borderId="26" xfId="0" applyFont="1" applyFill="1" applyBorder="1" applyAlignment="1">
      <alignment horizontal="left"/>
    </xf>
    <xf numFmtId="173" fontId="18" fillId="0" borderId="0" xfId="0" applyNumberFormat="1" applyFont="1" applyAlignment="1">
      <alignment vertical="center"/>
    </xf>
    <xf numFmtId="172" fontId="19" fillId="0" borderId="31" xfId="0" applyNumberFormat="1" applyFont="1" applyBorder="1" applyAlignment="1">
      <alignment vertical="center"/>
    </xf>
    <xf numFmtId="172" fontId="19" fillId="0" borderId="26" xfId="0" applyNumberFormat="1" applyFont="1" applyBorder="1" applyAlignment="1">
      <alignment vertical="center"/>
    </xf>
    <xf numFmtId="172" fontId="19" fillId="0" borderId="36" xfId="0" applyNumberFormat="1" applyFont="1" applyBorder="1" applyAlignment="1">
      <alignment vertical="center"/>
    </xf>
    <xf numFmtId="41" fontId="16" fillId="0" borderId="0" xfId="0" applyNumberFormat="1" applyFont="1" applyAlignment="1">
      <alignment/>
    </xf>
    <xf numFmtId="3" fontId="3" fillId="0" borderId="54" xfId="0" applyNumberFormat="1" applyFont="1" applyBorder="1" applyAlignment="1">
      <alignment/>
    </xf>
    <xf numFmtId="0" fontId="2" fillId="0" borderId="28" xfId="0" applyFont="1" applyBorder="1" applyAlignment="1">
      <alignment/>
    </xf>
    <xf numFmtId="3" fontId="6" fillId="0" borderId="36" xfId="0" applyNumberFormat="1" applyFont="1" applyFill="1" applyBorder="1" applyAlignment="1">
      <alignment/>
    </xf>
    <xf numFmtId="3" fontId="6" fillId="0" borderId="36" xfId="0" applyNumberFormat="1" applyFont="1" applyFill="1" applyBorder="1" applyAlignment="1">
      <alignment/>
    </xf>
    <xf numFmtId="1" fontId="2" fillId="0" borderId="36" xfId="0" applyNumberFormat="1" applyFont="1" applyFill="1" applyBorder="1" applyAlignment="1">
      <alignment/>
    </xf>
    <xf numFmtId="1" fontId="2" fillId="0" borderId="30" xfId="0" applyNumberFormat="1" applyFont="1" applyFill="1" applyBorder="1" applyAlignment="1">
      <alignment/>
    </xf>
    <xf numFmtId="3" fontId="3" fillId="0" borderId="12" xfId="0" applyNumberFormat="1" applyFont="1" applyBorder="1" applyAlignment="1">
      <alignment horizontal="center"/>
    </xf>
    <xf numFmtId="3" fontId="7" fillId="0" borderId="10" xfId="0" applyNumberFormat="1" applyFont="1" applyFill="1" applyBorder="1" applyAlignment="1">
      <alignment horizontal="right"/>
    </xf>
    <xf numFmtId="168" fontId="7" fillId="0" borderId="10" xfId="0" applyNumberFormat="1" applyFont="1" applyFill="1" applyBorder="1" applyAlignment="1">
      <alignment/>
    </xf>
    <xf numFmtId="3" fontId="12" fillId="0" borderId="10" xfId="0" applyNumberFormat="1" applyFont="1" applyFill="1" applyBorder="1" applyAlignment="1">
      <alignment/>
    </xf>
    <xf numFmtId="0" fontId="7" fillId="0" borderId="10" xfId="0" applyFont="1" applyFill="1" applyBorder="1" applyAlignment="1">
      <alignment horizontal="right"/>
    </xf>
    <xf numFmtId="0" fontId="12" fillId="0" borderId="10" xfId="0" applyFont="1" applyFill="1" applyBorder="1" applyAlignment="1">
      <alignment/>
    </xf>
    <xf numFmtId="0" fontId="20" fillId="0" borderId="0" xfId="0" applyFont="1" applyAlignment="1">
      <alignment/>
    </xf>
    <xf numFmtId="3" fontId="73" fillId="0" borderId="0" xfId="0" applyNumberFormat="1" applyFont="1" applyFill="1" applyBorder="1" applyAlignment="1">
      <alignment/>
    </xf>
    <xf numFmtId="3" fontId="4" fillId="0" borderId="35" xfId="0" applyNumberFormat="1" applyFont="1" applyFill="1" applyBorder="1" applyAlignment="1">
      <alignment/>
    </xf>
    <xf numFmtId="0" fontId="17" fillId="0" borderId="0" xfId="48" applyFont="1" applyBorder="1" applyAlignment="1">
      <alignment vertical="center"/>
      <protection/>
    </xf>
    <xf numFmtId="169" fontId="0" fillId="0" borderId="0" xfId="0" applyNumberFormat="1" applyBorder="1" applyAlignment="1">
      <alignment/>
    </xf>
    <xf numFmtId="0" fontId="10" fillId="0" borderId="55" xfId="0" applyFont="1" applyBorder="1" applyAlignment="1">
      <alignment horizontal="right"/>
    </xf>
    <xf numFmtId="41" fontId="10" fillId="0" borderId="56" xfId="0" applyNumberFormat="1" applyFont="1" applyBorder="1" applyAlignment="1">
      <alignment/>
    </xf>
    <xf numFmtId="3" fontId="11" fillId="0" borderId="57" xfId="0" applyNumberFormat="1" applyFont="1" applyBorder="1" applyAlignment="1">
      <alignment horizontal="right" wrapText="1"/>
    </xf>
    <xf numFmtId="41" fontId="17" fillId="0" borderId="58" xfId="0" applyNumberFormat="1" applyFont="1" applyBorder="1" applyAlignment="1">
      <alignment/>
    </xf>
    <xf numFmtId="0" fontId="10" fillId="0" borderId="59" xfId="0" applyFont="1" applyBorder="1" applyAlignment="1">
      <alignment horizontal="right"/>
    </xf>
    <xf numFmtId="41" fontId="10" fillId="0" borderId="60" xfId="0" applyNumberFormat="1" applyFont="1" applyBorder="1" applyAlignment="1">
      <alignment/>
    </xf>
    <xf numFmtId="41" fontId="11" fillId="0" borderId="10" xfId="0" applyNumberFormat="1" applyFont="1" applyBorder="1" applyAlignment="1">
      <alignment horizontal="right"/>
    </xf>
    <xf numFmtId="174" fontId="11" fillId="0" borderId="0" xfId="0" applyNumberFormat="1" applyFont="1" applyAlignment="1">
      <alignment/>
    </xf>
    <xf numFmtId="41" fontId="74" fillId="0" borderId="10" xfId="0" applyNumberFormat="1" applyFont="1" applyBorder="1" applyAlignment="1">
      <alignment/>
    </xf>
    <xf numFmtId="41" fontId="10" fillId="0" borderId="10" xfId="0" applyNumberFormat="1" applyFont="1" applyBorder="1" applyAlignment="1">
      <alignment/>
    </xf>
    <xf numFmtId="41" fontId="10" fillId="34" borderId="10" xfId="0" applyNumberFormat="1" applyFont="1" applyFill="1" applyBorder="1" applyAlignment="1">
      <alignment/>
    </xf>
    <xf numFmtId="3" fontId="17" fillId="0" borderId="26" xfId="0" applyNumberFormat="1" applyFont="1" applyBorder="1" applyAlignment="1">
      <alignment horizontal="right" vertical="center"/>
    </xf>
    <xf numFmtId="3" fontId="17" fillId="0" borderId="26" xfId="0" applyNumberFormat="1" applyFont="1" applyBorder="1" applyAlignment="1">
      <alignment horizontal="right"/>
    </xf>
    <xf numFmtId="3" fontId="17" fillId="0" borderId="26" xfId="0" applyNumberFormat="1" applyFont="1" applyFill="1" applyBorder="1" applyAlignment="1">
      <alignment horizontal="right"/>
    </xf>
    <xf numFmtId="0" fontId="11" fillId="34" borderId="34" xfId="0" applyFont="1" applyFill="1" applyBorder="1" applyAlignment="1">
      <alignment/>
    </xf>
    <xf numFmtId="3" fontId="17" fillId="0" borderId="27" xfId="0" applyNumberFormat="1" applyFont="1" applyBorder="1" applyAlignment="1">
      <alignment horizontal="right" vertical="center"/>
    </xf>
    <xf numFmtId="3" fontId="17" fillId="0" borderId="27" xfId="0" applyNumberFormat="1" applyFont="1" applyBorder="1" applyAlignment="1">
      <alignment horizontal="right"/>
    </xf>
    <xf numFmtId="41" fontId="10" fillId="0" borderId="16" xfId="0" applyNumberFormat="1" applyFont="1" applyBorder="1" applyAlignment="1">
      <alignment/>
    </xf>
    <xf numFmtId="0" fontId="8" fillId="34" borderId="34" xfId="0" applyFont="1" applyFill="1" applyBorder="1" applyAlignment="1">
      <alignment horizontal="center" wrapText="1"/>
    </xf>
    <xf numFmtId="41" fontId="10" fillId="0" borderId="32" xfId="0" applyNumberFormat="1" applyFont="1" applyBorder="1" applyAlignment="1">
      <alignment/>
    </xf>
    <xf numFmtId="41" fontId="10" fillId="0" borderId="61" xfId="0" applyNumberFormat="1" applyFont="1" applyBorder="1" applyAlignment="1">
      <alignment/>
    </xf>
    <xf numFmtId="3" fontId="17" fillId="0" borderId="62" xfId="0" applyNumberFormat="1" applyFont="1" applyBorder="1" applyAlignment="1">
      <alignment horizontal="right"/>
    </xf>
    <xf numFmtId="3" fontId="17" fillId="0" borderId="30" xfId="0" applyNumberFormat="1" applyFont="1" applyBorder="1" applyAlignment="1">
      <alignment horizontal="right"/>
    </xf>
    <xf numFmtId="41" fontId="10" fillId="0" borderId="33" xfId="0" applyNumberFormat="1" applyFont="1" applyBorder="1" applyAlignment="1">
      <alignment/>
    </xf>
    <xf numFmtId="41" fontId="21" fillId="34" borderId="10" xfId="0" applyNumberFormat="1" applyFont="1" applyFill="1" applyBorder="1" applyAlignment="1">
      <alignment/>
    </xf>
    <xf numFmtId="3" fontId="17" fillId="0" borderId="62" xfId="0" applyNumberFormat="1" applyFont="1" applyBorder="1" applyAlignment="1">
      <alignment horizontal="right" vertical="center"/>
    </xf>
    <xf numFmtId="3" fontId="17" fillId="0" borderId="30" xfId="0" applyNumberFormat="1" applyFont="1" applyBorder="1" applyAlignment="1">
      <alignment horizontal="right" vertical="center"/>
    </xf>
    <xf numFmtId="41" fontId="10" fillId="0" borderId="63" xfId="0" applyNumberFormat="1" applyFont="1" applyBorder="1" applyAlignment="1">
      <alignment/>
    </xf>
    <xf numFmtId="3" fontId="17" fillId="0" borderId="64" xfId="0" applyNumberFormat="1" applyFont="1" applyBorder="1" applyAlignment="1">
      <alignment horizontal="right"/>
    </xf>
    <xf numFmtId="3" fontId="17" fillId="0" borderId="23" xfId="0" applyNumberFormat="1" applyFont="1" applyBorder="1" applyAlignment="1">
      <alignment horizontal="right"/>
    </xf>
    <xf numFmtId="41" fontId="10" fillId="0" borderId="52" xfId="0" applyNumberFormat="1" applyFont="1" applyBorder="1" applyAlignment="1">
      <alignment/>
    </xf>
    <xf numFmtId="3" fontId="17" fillId="0" borderId="64" xfId="0" applyNumberFormat="1" applyFont="1" applyBorder="1" applyAlignment="1">
      <alignment horizontal="right" vertical="center"/>
    </xf>
    <xf numFmtId="3" fontId="17" fillId="0" borderId="23" xfId="0" applyNumberFormat="1" applyFont="1" applyBorder="1" applyAlignment="1">
      <alignment horizontal="right" vertical="center"/>
    </xf>
    <xf numFmtId="43" fontId="16" fillId="0" borderId="0" xfId="0" applyNumberFormat="1" applyFont="1" applyAlignment="1">
      <alignment/>
    </xf>
    <xf numFmtId="0" fontId="75" fillId="0" borderId="0" xfId="0" applyFont="1" applyAlignment="1">
      <alignment/>
    </xf>
    <xf numFmtId="3" fontId="75" fillId="0" borderId="0" xfId="0" applyNumberFormat="1" applyFont="1" applyAlignment="1">
      <alignment/>
    </xf>
    <xf numFmtId="0" fontId="17" fillId="0" borderId="10" xfId="0" applyFont="1" applyBorder="1" applyAlignment="1">
      <alignment/>
    </xf>
    <xf numFmtId="3" fontId="10" fillId="0" borderId="10" xfId="0" applyNumberFormat="1" applyFont="1" applyFill="1" applyBorder="1" applyAlignment="1">
      <alignment horizontal="right" wrapText="1"/>
    </xf>
    <xf numFmtId="3" fontId="10" fillId="0" borderId="10" xfId="0" applyNumberFormat="1" applyFont="1" applyFill="1" applyBorder="1" applyAlignment="1">
      <alignment horizontal="center" wrapText="1"/>
    </xf>
    <xf numFmtId="3" fontId="10" fillId="34" borderId="10" xfId="0" applyNumberFormat="1" applyFont="1" applyFill="1" applyBorder="1" applyAlignment="1">
      <alignment wrapText="1"/>
    </xf>
    <xf numFmtId="3" fontId="10" fillId="34" borderId="10" xfId="0" applyNumberFormat="1" applyFont="1" applyFill="1" applyBorder="1" applyAlignment="1">
      <alignment/>
    </xf>
    <xf numFmtId="3" fontId="17" fillId="0" borderId="31" xfId="0" applyNumberFormat="1" applyFont="1" applyBorder="1" applyAlignment="1">
      <alignment/>
    </xf>
    <xf numFmtId="3" fontId="17" fillId="0" borderId="12" xfId="0" applyNumberFormat="1" applyFont="1" applyBorder="1" applyAlignment="1">
      <alignment/>
    </xf>
    <xf numFmtId="3" fontId="17" fillId="0" borderId="26" xfId="0" applyNumberFormat="1" applyFont="1" applyBorder="1" applyAlignment="1">
      <alignment/>
    </xf>
    <xf numFmtId="3" fontId="17" fillId="0" borderId="15" xfId="0" applyNumberFormat="1" applyFont="1" applyBorder="1" applyAlignment="1">
      <alignment/>
    </xf>
    <xf numFmtId="3" fontId="17" fillId="0" borderId="36" xfId="0" applyNumberFormat="1" applyFont="1" applyBorder="1" applyAlignment="1">
      <alignment/>
    </xf>
    <xf numFmtId="3" fontId="17" fillId="0" borderId="18" xfId="0" applyNumberFormat="1" applyFont="1" applyBorder="1" applyAlignment="1">
      <alignment/>
    </xf>
    <xf numFmtId="3" fontId="17" fillId="0" borderId="31" xfId="0" applyNumberFormat="1" applyFont="1" applyFill="1" applyBorder="1" applyAlignment="1">
      <alignment/>
    </xf>
    <xf numFmtId="3" fontId="17" fillId="0" borderId="26" xfId="0" applyNumberFormat="1" applyFont="1" applyFill="1" applyBorder="1" applyAlignment="1">
      <alignment/>
    </xf>
    <xf numFmtId="3" fontId="17" fillId="0" borderId="15" xfId="0" applyNumberFormat="1" applyFont="1" applyBorder="1" applyAlignment="1">
      <alignment horizontal="right" wrapText="1"/>
    </xf>
    <xf numFmtId="3" fontId="17" fillId="0" borderId="15" xfId="0" applyNumberFormat="1" applyFont="1" applyFill="1" applyBorder="1" applyAlignment="1">
      <alignment/>
    </xf>
    <xf numFmtId="3" fontId="17" fillId="0" borderId="26" xfId="0" applyNumberFormat="1" applyFont="1" applyFill="1" applyBorder="1" applyAlignment="1">
      <alignment horizontal="right" wrapText="1"/>
    </xf>
    <xf numFmtId="3" fontId="17" fillId="0" borderId="26" xfId="0" applyNumberFormat="1" applyFont="1" applyBorder="1" applyAlignment="1">
      <alignment horizontal="right" wrapText="1"/>
    </xf>
    <xf numFmtId="3" fontId="17" fillId="0" borderId="36" xfId="0" applyNumberFormat="1" applyFont="1" applyFill="1" applyBorder="1" applyAlignment="1">
      <alignment/>
    </xf>
    <xf numFmtId="3" fontId="17" fillId="0" borderId="18" xfId="0" applyNumberFormat="1" applyFont="1" applyFill="1" applyBorder="1" applyAlignment="1">
      <alignment/>
    </xf>
    <xf numFmtId="0" fontId="76" fillId="0" borderId="0" xfId="0" applyFont="1" applyAlignment="1">
      <alignment/>
    </xf>
    <xf numFmtId="3" fontId="77" fillId="36" borderId="15" xfId="0" applyNumberFormat="1" applyFont="1" applyFill="1" applyBorder="1" applyAlignment="1">
      <alignment/>
    </xf>
    <xf numFmtId="3" fontId="3" fillId="0" borderId="0" xfId="0" applyNumberFormat="1" applyFont="1" applyBorder="1" applyAlignment="1">
      <alignment horizontal="center"/>
    </xf>
    <xf numFmtId="0" fontId="3" fillId="0" borderId="0" xfId="0" applyFont="1" applyBorder="1" applyAlignment="1">
      <alignment horizontal="center" wrapText="1"/>
    </xf>
    <xf numFmtId="1" fontId="3" fillId="0" borderId="0" xfId="0" applyNumberFormat="1" applyFont="1" applyBorder="1" applyAlignment="1">
      <alignment/>
    </xf>
    <xf numFmtId="167" fontId="3" fillId="0" borderId="0" xfId="0" applyNumberFormat="1" applyFont="1" applyBorder="1" applyAlignment="1">
      <alignment/>
    </xf>
    <xf numFmtId="166" fontId="3" fillId="0" borderId="0" xfId="0" applyNumberFormat="1" applyFont="1" applyBorder="1" applyAlignment="1">
      <alignment/>
    </xf>
    <xf numFmtId="0" fontId="78" fillId="0" borderId="0" xfId="0" applyFont="1" applyBorder="1" applyAlignment="1">
      <alignment/>
    </xf>
    <xf numFmtId="0" fontId="12" fillId="0" borderId="0" xfId="0" applyFont="1" applyAlignment="1">
      <alignment/>
    </xf>
    <xf numFmtId="0" fontId="3" fillId="0" borderId="40" xfId="0" applyFont="1" applyFill="1" applyBorder="1" applyAlignment="1">
      <alignment wrapText="1"/>
    </xf>
    <xf numFmtId="3" fontId="3" fillId="0" borderId="65" xfId="0" applyNumberFormat="1" applyFont="1" applyFill="1" applyBorder="1" applyAlignment="1">
      <alignment wrapText="1"/>
    </xf>
    <xf numFmtId="0" fontId="2" fillId="0" borderId="66" xfId="0" applyFont="1" applyFill="1" applyBorder="1" applyAlignment="1">
      <alignment/>
    </xf>
    <xf numFmtId="3" fontId="71" fillId="0" borderId="0" xfId="0" applyNumberFormat="1" applyFont="1" applyFill="1" applyBorder="1" applyAlignment="1">
      <alignment/>
    </xf>
    <xf numFmtId="0" fontId="0" fillId="0" borderId="0" xfId="0" applyBorder="1" applyAlignment="1">
      <alignment horizontal="center"/>
    </xf>
    <xf numFmtId="0" fontId="79" fillId="0" borderId="0" xfId="0" applyFont="1" applyAlignment="1">
      <alignment/>
    </xf>
    <xf numFmtId="3" fontId="17" fillId="37" borderId="0" xfId="0" applyNumberFormat="1" applyFont="1" applyFill="1" applyBorder="1" applyAlignment="1">
      <alignment horizontal="right" vertical="center"/>
    </xf>
    <xf numFmtId="0" fontId="0" fillId="37" borderId="0" xfId="0" applyFill="1" applyBorder="1" applyAlignment="1">
      <alignment/>
    </xf>
    <xf numFmtId="170" fontId="17" fillId="37" borderId="0" xfId="0" applyNumberFormat="1" applyFont="1" applyFill="1" applyBorder="1" applyAlignment="1">
      <alignment/>
    </xf>
    <xf numFmtId="3" fontId="10" fillId="37" borderId="0" xfId="0" applyNumberFormat="1" applyFont="1" applyFill="1" applyBorder="1" applyAlignment="1">
      <alignment horizontal="right" vertical="center"/>
    </xf>
    <xf numFmtId="41" fontId="10" fillId="37" borderId="0" xfId="0" applyNumberFormat="1" applyFont="1" applyFill="1" applyBorder="1" applyAlignment="1">
      <alignment/>
    </xf>
    <xf numFmtId="171" fontId="10" fillId="37" borderId="0" xfId="0" applyNumberFormat="1" applyFont="1" applyFill="1" applyBorder="1" applyAlignment="1">
      <alignment/>
    </xf>
    <xf numFmtId="41" fontId="0" fillId="0" borderId="0" xfId="0" applyNumberFormat="1" applyAlignment="1">
      <alignment/>
    </xf>
    <xf numFmtId="9" fontId="10" fillId="0" borderId="0" xfId="0" applyNumberFormat="1" applyFont="1" applyAlignment="1">
      <alignment/>
    </xf>
    <xf numFmtId="0" fontId="74" fillId="0" borderId="67" xfId="0" applyFont="1" applyBorder="1" applyAlignment="1">
      <alignment/>
    </xf>
    <xf numFmtId="0" fontId="74" fillId="0" borderId="68" xfId="0" applyFont="1" applyBorder="1" applyAlignment="1">
      <alignment/>
    </xf>
    <xf numFmtId="0" fontId="0" fillId="0" borderId="0" xfId="0" applyFont="1" applyFill="1" applyBorder="1" applyAlignment="1">
      <alignment/>
    </xf>
    <xf numFmtId="0" fontId="0" fillId="0" borderId="0" xfId="0" applyFont="1" applyBorder="1" applyAlignment="1">
      <alignment/>
    </xf>
    <xf numFmtId="3" fontId="80" fillId="0" borderId="0" xfId="0" applyNumberFormat="1" applyFont="1" applyBorder="1" applyAlignment="1">
      <alignment horizontal="right" vertical="center"/>
    </xf>
    <xf numFmtId="3" fontId="17" fillId="0" borderId="0" xfId="0" applyNumberFormat="1" applyFont="1" applyBorder="1" applyAlignment="1">
      <alignment horizontal="right" vertical="center"/>
    </xf>
    <xf numFmtId="3" fontId="81" fillId="0" borderId="0" xfId="0" applyNumberFormat="1" applyFont="1" applyBorder="1" applyAlignment="1">
      <alignment/>
    </xf>
    <xf numFmtId="3" fontId="0" fillId="0" borderId="0" xfId="0" applyNumberFormat="1" applyBorder="1" applyAlignment="1">
      <alignment/>
    </xf>
    <xf numFmtId="0" fontId="73" fillId="0" borderId="0" xfId="0" applyFont="1" applyBorder="1" applyAlignment="1">
      <alignment horizontal="center"/>
    </xf>
    <xf numFmtId="0" fontId="10" fillId="0" borderId="0" xfId="0" applyFont="1" applyAlignment="1">
      <alignment horizontal="center"/>
    </xf>
    <xf numFmtId="3" fontId="77" fillId="37" borderId="15" xfId="0" applyNumberFormat="1" applyFont="1" applyFill="1" applyBorder="1" applyAlignment="1">
      <alignment/>
    </xf>
    <xf numFmtId="3" fontId="77" fillId="37" borderId="0" xfId="0" applyNumberFormat="1" applyFont="1" applyFill="1" applyBorder="1" applyAlignment="1">
      <alignment/>
    </xf>
    <xf numFmtId="3" fontId="17" fillId="38" borderId="27" xfId="0" applyNumberFormat="1" applyFont="1" applyFill="1" applyBorder="1" applyAlignment="1">
      <alignment horizontal="right"/>
    </xf>
    <xf numFmtId="3" fontId="17" fillId="38" borderId="30" xfId="0" applyNumberFormat="1" applyFont="1" applyFill="1" applyBorder="1" applyAlignment="1">
      <alignment horizontal="right" vertical="center"/>
    </xf>
    <xf numFmtId="3" fontId="17" fillId="38" borderId="26" xfId="0" applyNumberFormat="1" applyFont="1" applyFill="1" applyBorder="1" applyAlignment="1">
      <alignment horizontal="right"/>
    </xf>
    <xf numFmtId="3" fontId="73" fillId="0" borderId="0" xfId="0" applyNumberFormat="1" applyFont="1" applyAlignment="1">
      <alignment/>
    </xf>
    <xf numFmtId="0" fontId="73" fillId="0" borderId="0" xfId="0" applyFont="1" applyAlignment="1">
      <alignment horizontal="center"/>
    </xf>
    <xf numFmtId="0" fontId="12" fillId="0" borderId="0" xfId="0" applyFont="1" applyBorder="1" applyAlignment="1">
      <alignment/>
    </xf>
    <xf numFmtId="0" fontId="22" fillId="0" borderId="0" xfId="0" applyFont="1" applyBorder="1" applyAlignment="1">
      <alignment/>
    </xf>
    <xf numFmtId="0" fontId="3" fillId="0" borderId="0" xfId="0" applyFont="1" applyBorder="1" applyAlignment="1">
      <alignment wrapText="1"/>
    </xf>
    <xf numFmtId="3" fontId="3" fillId="0" borderId="0" xfId="0" applyNumberFormat="1" applyFont="1" applyFill="1" applyBorder="1" applyAlignment="1">
      <alignment wrapText="1"/>
    </xf>
    <xf numFmtId="3" fontId="7" fillId="0" borderId="0" xfId="0" applyNumberFormat="1" applyFont="1" applyFill="1" applyBorder="1" applyAlignment="1">
      <alignment/>
    </xf>
    <xf numFmtId="3" fontId="12" fillId="0" borderId="31" xfId="0" applyNumberFormat="1" applyFont="1" applyFill="1" applyBorder="1" applyAlignment="1">
      <alignment/>
    </xf>
    <xf numFmtId="3" fontId="12" fillId="0" borderId="26" xfId="0" applyNumberFormat="1" applyFont="1" applyFill="1" applyBorder="1" applyAlignment="1">
      <alignment/>
    </xf>
    <xf numFmtId="3" fontId="12" fillId="0" borderId="69" xfId="0" applyNumberFormat="1" applyFont="1" applyFill="1" applyBorder="1" applyAlignment="1">
      <alignment/>
    </xf>
    <xf numFmtId="3" fontId="12" fillId="0" borderId="32" xfId="0" applyNumberFormat="1" applyFont="1" applyFill="1" applyBorder="1" applyAlignment="1">
      <alignment/>
    </xf>
    <xf numFmtId="3" fontId="12" fillId="0" borderId="30" xfId="0" applyNumberFormat="1" applyFont="1" applyFill="1" applyBorder="1" applyAlignment="1">
      <alignment/>
    </xf>
    <xf numFmtId="3" fontId="12" fillId="0" borderId="23" xfId="0" applyNumberFormat="1" applyFont="1" applyFill="1" applyBorder="1" applyAlignment="1">
      <alignment/>
    </xf>
    <xf numFmtId="3" fontId="12" fillId="0" borderId="52" xfId="0" applyNumberFormat="1" applyFont="1" applyFill="1" applyBorder="1" applyAlignment="1">
      <alignment/>
    </xf>
    <xf numFmtId="0" fontId="3" fillId="38" borderId="10" xfId="0" applyFont="1" applyFill="1" applyBorder="1" applyAlignment="1">
      <alignment horizontal="center" wrapText="1"/>
    </xf>
    <xf numFmtId="0" fontId="3" fillId="38" borderId="10" xfId="0" applyFont="1" applyFill="1" applyBorder="1" applyAlignment="1">
      <alignment wrapText="1"/>
    </xf>
    <xf numFmtId="0" fontId="3" fillId="38" borderId="40" xfId="0" applyFont="1" applyFill="1" applyBorder="1" applyAlignment="1">
      <alignment wrapText="1"/>
    </xf>
    <xf numFmtId="3" fontId="3" fillId="38" borderId="39" xfId="0" applyNumberFormat="1" applyFont="1" applyFill="1" applyBorder="1" applyAlignment="1">
      <alignment/>
    </xf>
    <xf numFmtId="0" fontId="3" fillId="38" borderId="70" xfId="0" applyFont="1" applyFill="1" applyBorder="1" applyAlignment="1">
      <alignment/>
    </xf>
    <xf numFmtId="3" fontId="3" fillId="38" borderId="31" xfId="0" applyNumberFormat="1" applyFont="1" applyFill="1" applyBorder="1" applyAlignment="1">
      <alignment/>
    </xf>
    <xf numFmtId="3" fontId="3" fillId="38" borderId="26" xfId="0" applyNumberFormat="1" applyFont="1" applyFill="1" applyBorder="1" applyAlignment="1">
      <alignment/>
    </xf>
    <xf numFmtId="3" fontId="3" fillId="38" borderId="36" xfId="0" applyNumberFormat="1" applyFont="1" applyFill="1" applyBorder="1" applyAlignment="1">
      <alignment/>
    </xf>
    <xf numFmtId="3" fontId="7" fillId="38" borderId="10" xfId="0" applyNumberFormat="1" applyFont="1" applyFill="1" applyBorder="1" applyAlignment="1">
      <alignment/>
    </xf>
    <xf numFmtId="3" fontId="3" fillId="38" borderId="30" xfId="0" applyNumberFormat="1" applyFont="1" applyFill="1" applyBorder="1" applyAlignment="1">
      <alignment/>
    </xf>
    <xf numFmtId="3" fontId="3" fillId="38" borderId="10" xfId="0" applyNumberFormat="1" applyFont="1" applyFill="1" applyBorder="1" applyAlignment="1">
      <alignment/>
    </xf>
    <xf numFmtId="3" fontId="3" fillId="37" borderId="10" xfId="0" applyNumberFormat="1" applyFont="1" applyFill="1" applyBorder="1" applyAlignment="1">
      <alignment/>
    </xf>
    <xf numFmtId="0" fontId="3" fillId="39" borderId="10" xfId="0" applyFont="1" applyFill="1" applyBorder="1" applyAlignment="1">
      <alignment horizontal="center" wrapText="1"/>
    </xf>
    <xf numFmtId="0" fontId="3" fillId="39" borderId="10" xfId="0" applyFont="1" applyFill="1" applyBorder="1" applyAlignment="1">
      <alignment wrapText="1"/>
    </xf>
    <xf numFmtId="3" fontId="3" fillId="39" borderId="40" xfId="0" applyNumberFormat="1" applyFont="1" applyFill="1" applyBorder="1" applyAlignment="1">
      <alignment wrapText="1"/>
    </xf>
    <xf numFmtId="0" fontId="2" fillId="39" borderId="71" xfId="0" applyFont="1" applyFill="1" applyBorder="1" applyAlignment="1">
      <alignment/>
    </xf>
    <xf numFmtId="3" fontId="3" fillId="39" borderId="31" xfId="0" applyNumberFormat="1" applyFont="1" applyFill="1" applyBorder="1" applyAlignment="1">
      <alignment/>
    </xf>
    <xf numFmtId="3" fontId="3" fillId="39" borderId="26" xfId="0" applyNumberFormat="1" applyFont="1" applyFill="1" applyBorder="1" applyAlignment="1">
      <alignment/>
    </xf>
    <xf numFmtId="3" fontId="3" fillId="39" borderId="30" xfId="0" applyNumberFormat="1" applyFont="1" applyFill="1" applyBorder="1" applyAlignment="1">
      <alignment/>
    </xf>
    <xf numFmtId="3" fontId="7" fillId="39" borderId="10" xfId="0" applyNumberFormat="1" applyFont="1" applyFill="1" applyBorder="1" applyAlignment="1">
      <alignment/>
    </xf>
    <xf numFmtId="3" fontId="3" fillId="39" borderId="23" xfId="0" applyNumberFormat="1" applyFont="1" applyFill="1" applyBorder="1" applyAlignment="1">
      <alignment/>
    </xf>
    <xf numFmtId="3" fontId="3" fillId="39" borderId="10" xfId="0" applyNumberFormat="1" applyFont="1" applyFill="1" applyBorder="1" applyAlignment="1">
      <alignment/>
    </xf>
    <xf numFmtId="3" fontId="12" fillId="0" borderId="33" xfId="0" applyNumberFormat="1" applyFont="1" applyFill="1" applyBorder="1" applyAlignment="1">
      <alignment/>
    </xf>
    <xf numFmtId="3" fontId="7" fillId="0" borderId="34" xfId="0" applyNumberFormat="1" applyFont="1" applyFill="1" applyBorder="1" applyAlignment="1">
      <alignment/>
    </xf>
    <xf numFmtId="3" fontId="71" fillId="39" borderId="39" xfId="0" applyNumberFormat="1" applyFont="1" applyFill="1" applyBorder="1" applyAlignment="1">
      <alignment/>
    </xf>
    <xf numFmtId="0" fontId="2" fillId="0" borderId="69" xfId="0" applyFont="1" applyBorder="1" applyAlignment="1">
      <alignment/>
    </xf>
    <xf numFmtId="3" fontId="2" fillId="0" borderId="52" xfId="0" applyNumberFormat="1" applyFont="1" applyFill="1" applyBorder="1" applyAlignment="1">
      <alignment/>
    </xf>
    <xf numFmtId="3" fontId="2" fillId="0" borderId="32" xfId="0" applyNumberFormat="1" applyFont="1" applyFill="1" applyBorder="1" applyAlignment="1">
      <alignment/>
    </xf>
    <xf numFmtId="3" fontId="2" fillId="0" borderId="72" xfId="0" applyNumberFormat="1" applyFont="1" applyFill="1" applyBorder="1" applyAlignment="1">
      <alignment/>
    </xf>
    <xf numFmtId="3" fontId="7" fillId="37" borderId="73" xfId="0" applyNumberFormat="1" applyFont="1" applyFill="1" applyBorder="1" applyAlignment="1">
      <alignment/>
    </xf>
    <xf numFmtId="3" fontId="3" fillId="39" borderId="13" xfId="0" applyNumberFormat="1" applyFont="1" applyFill="1" applyBorder="1" applyAlignment="1">
      <alignment/>
    </xf>
    <xf numFmtId="3" fontId="3" fillId="39" borderId="16" xfId="0" applyNumberFormat="1" applyFont="1" applyFill="1" applyBorder="1" applyAlignment="1">
      <alignment/>
    </xf>
    <xf numFmtId="3" fontId="3" fillId="39" borderId="61" xfId="0" applyNumberFormat="1" applyFont="1" applyFill="1" applyBorder="1" applyAlignment="1">
      <alignment/>
    </xf>
    <xf numFmtId="3" fontId="3" fillId="39" borderId="63" xfId="0" applyNumberFormat="1" applyFont="1" applyFill="1" applyBorder="1" applyAlignment="1">
      <alignment/>
    </xf>
    <xf numFmtId="3" fontId="3" fillId="39" borderId="19" xfId="0" applyNumberFormat="1" applyFont="1" applyFill="1" applyBorder="1" applyAlignment="1">
      <alignment/>
    </xf>
    <xf numFmtId="3" fontId="3" fillId="39" borderId="74" xfId="0" applyNumberFormat="1" applyFont="1" applyFill="1" applyBorder="1" applyAlignment="1">
      <alignment/>
    </xf>
    <xf numFmtId="3" fontId="3" fillId="0" borderId="75" xfId="0" applyNumberFormat="1" applyFont="1" applyFill="1" applyBorder="1" applyAlignment="1">
      <alignment/>
    </xf>
    <xf numFmtId="0" fontId="3" fillId="0" borderId="76" xfId="0" applyFont="1" applyBorder="1" applyAlignment="1">
      <alignment horizontal="center" wrapText="1"/>
    </xf>
    <xf numFmtId="0" fontId="3" fillId="0" borderId="57" xfId="0" applyFont="1" applyBorder="1" applyAlignment="1">
      <alignment wrapText="1"/>
    </xf>
    <xf numFmtId="0" fontId="3" fillId="39" borderId="0" xfId="0" applyFont="1" applyFill="1" applyBorder="1" applyAlignment="1">
      <alignment wrapText="1"/>
    </xf>
    <xf numFmtId="0" fontId="2" fillId="0" borderId="57" xfId="0" applyFont="1" applyBorder="1" applyAlignment="1">
      <alignment/>
    </xf>
    <xf numFmtId="3" fontId="3" fillId="39" borderId="0" xfId="0" applyNumberFormat="1" applyFont="1" applyFill="1" applyBorder="1" applyAlignment="1">
      <alignment/>
    </xf>
    <xf numFmtId="3" fontId="2" fillId="0" borderId="77" xfId="0" applyNumberFormat="1" applyFont="1" applyFill="1" applyBorder="1" applyAlignment="1">
      <alignment/>
    </xf>
    <xf numFmtId="3" fontId="2" fillId="0" borderId="78" xfId="0" applyNumberFormat="1" applyFont="1" applyFill="1" applyBorder="1" applyAlignment="1">
      <alignment/>
    </xf>
    <xf numFmtId="3" fontId="2" fillId="0" borderId="79" xfId="0" applyNumberFormat="1" applyFont="1" applyFill="1" applyBorder="1" applyAlignment="1">
      <alignment/>
    </xf>
    <xf numFmtId="3" fontId="3" fillId="0" borderId="76" xfId="0" applyNumberFormat="1" applyFont="1" applyBorder="1" applyAlignment="1">
      <alignment/>
    </xf>
    <xf numFmtId="0" fontId="2" fillId="0" borderId="80" xfId="0" applyFont="1" applyBorder="1" applyAlignment="1">
      <alignment/>
    </xf>
    <xf numFmtId="0" fontId="2" fillId="0" borderId="78" xfId="0" applyFont="1" applyBorder="1" applyAlignment="1">
      <alignment/>
    </xf>
    <xf numFmtId="0" fontId="3" fillId="0" borderId="78" xfId="0" applyFont="1" applyBorder="1" applyAlignment="1">
      <alignment/>
    </xf>
    <xf numFmtId="0" fontId="2" fillId="0" borderId="81" xfId="0" applyFont="1" applyBorder="1" applyAlignment="1">
      <alignment/>
    </xf>
    <xf numFmtId="3" fontId="7" fillId="37" borderId="82" xfId="0" applyNumberFormat="1" applyFont="1" applyFill="1" applyBorder="1" applyAlignment="1">
      <alignment/>
    </xf>
    <xf numFmtId="3" fontId="3" fillId="37" borderId="76" xfId="0" applyNumberFormat="1" applyFont="1" applyFill="1" applyBorder="1" applyAlignment="1">
      <alignment/>
    </xf>
    <xf numFmtId="3" fontId="12" fillId="0" borderId="13" xfId="0" applyNumberFormat="1" applyFont="1" applyFill="1" applyBorder="1" applyAlignment="1">
      <alignment/>
    </xf>
    <xf numFmtId="3" fontId="12" fillId="0" borderId="16" xfId="0" applyNumberFormat="1" applyFont="1" applyFill="1" applyBorder="1" applyAlignment="1">
      <alignment/>
    </xf>
    <xf numFmtId="3" fontId="12" fillId="0" borderId="61" xfId="0" applyNumberFormat="1" applyFont="1" applyFill="1" applyBorder="1" applyAlignment="1">
      <alignment/>
    </xf>
    <xf numFmtId="3" fontId="12" fillId="0" borderId="63" xfId="0" applyNumberFormat="1" applyFont="1" applyFill="1" applyBorder="1" applyAlignment="1">
      <alignment/>
    </xf>
    <xf numFmtId="0" fontId="3" fillId="0" borderId="10" xfId="0" applyFont="1" applyBorder="1" applyAlignment="1">
      <alignment/>
    </xf>
    <xf numFmtId="0" fontId="7" fillId="37" borderId="10" xfId="0" applyFont="1" applyFill="1" applyBorder="1" applyAlignment="1">
      <alignment horizontal="center" wrapText="1"/>
    </xf>
    <xf numFmtId="0" fontId="7" fillId="37" borderId="34" xfId="0" applyFont="1" applyFill="1" applyBorder="1" applyAlignment="1">
      <alignment horizontal="center" wrapText="1"/>
    </xf>
    <xf numFmtId="0" fontId="3" fillId="0" borderId="16" xfId="0" applyFont="1" applyBorder="1" applyAlignment="1">
      <alignment/>
    </xf>
    <xf numFmtId="3" fontId="12" fillId="0" borderId="19" xfId="0" applyNumberFormat="1" applyFont="1" applyFill="1" applyBorder="1" applyAlignment="1">
      <alignment/>
    </xf>
    <xf numFmtId="3" fontId="71" fillId="39" borderId="75" xfId="0" applyNumberFormat="1" applyFont="1" applyFill="1" applyBorder="1" applyAlignment="1">
      <alignment/>
    </xf>
    <xf numFmtId="0" fontId="3" fillId="0" borderId="28" xfId="0" applyFont="1" applyBorder="1" applyAlignment="1">
      <alignment wrapText="1"/>
    </xf>
    <xf numFmtId="0" fontId="3" fillId="0" borderId="65" xfId="0" applyFont="1" applyBorder="1" applyAlignment="1">
      <alignment wrapText="1"/>
    </xf>
    <xf numFmtId="0" fontId="3" fillId="0" borderId="83" xfId="0" applyFont="1" applyBorder="1" applyAlignment="1">
      <alignment wrapText="1"/>
    </xf>
    <xf numFmtId="0" fontId="3" fillId="0" borderId="66" xfId="0" applyFont="1" applyBorder="1" applyAlignment="1">
      <alignment wrapText="1"/>
    </xf>
    <xf numFmtId="0" fontId="3" fillId="0" borderId="83" xfId="0" applyFont="1" applyBorder="1" applyAlignment="1">
      <alignment/>
    </xf>
    <xf numFmtId="3" fontId="3" fillId="0" borderId="66" xfId="0" applyNumberFormat="1" applyFont="1" applyBorder="1" applyAlignment="1">
      <alignment/>
    </xf>
    <xf numFmtId="0" fontId="2" fillId="0" borderId="73" xfId="0" applyFont="1" applyBorder="1" applyAlignment="1">
      <alignment/>
    </xf>
    <xf numFmtId="0" fontId="2" fillId="0" borderId="84" xfId="0" applyFont="1" applyBorder="1" applyAlignment="1">
      <alignment/>
    </xf>
    <xf numFmtId="3" fontId="2" fillId="0" borderId="34" xfId="0" applyNumberFormat="1" applyFont="1" applyFill="1" applyBorder="1" applyAlignment="1">
      <alignment horizontal="center"/>
    </xf>
    <xf numFmtId="3" fontId="2" fillId="0" borderId="85" xfId="0" applyNumberFormat="1" applyFont="1" applyFill="1" applyBorder="1" applyAlignment="1">
      <alignment horizontal="center"/>
    </xf>
    <xf numFmtId="3" fontId="2" fillId="0" borderId="21" xfId="0" applyNumberFormat="1" applyFont="1" applyFill="1" applyBorder="1" applyAlignment="1">
      <alignment horizontal="center"/>
    </xf>
    <xf numFmtId="0" fontId="5" fillId="0" borderId="10" xfId="0" applyFont="1" applyBorder="1" applyAlignment="1">
      <alignment horizontal="center" vertical="center" wrapText="1"/>
    </xf>
    <xf numFmtId="1" fontId="3" fillId="0" borderId="34" xfId="0" applyNumberFormat="1" applyFont="1"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1" fontId="3" fillId="0" borderId="85" xfId="0" applyNumberFormat="1" applyFont="1" applyBorder="1" applyAlignment="1">
      <alignment horizontal="center"/>
    </xf>
    <xf numFmtId="0" fontId="0" fillId="0" borderId="21" xfId="0" applyBorder="1" applyAlignment="1">
      <alignment horizontal="center"/>
    </xf>
    <xf numFmtId="0" fontId="13" fillId="0" borderId="0" xfId="0" applyFont="1" applyBorder="1" applyAlignment="1">
      <alignment wrapText="1"/>
    </xf>
    <xf numFmtId="0" fontId="0" fillId="0" borderId="0" xfId="0" applyAlignment="1">
      <alignment wrapText="1"/>
    </xf>
    <xf numFmtId="0" fontId="11" fillId="0" borderId="0" xfId="0" applyFont="1" applyBorder="1" applyAlignment="1">
      <alignment wrapText="1"/>
    </xf>
    <xf numFmtId="0" fontId="14" fillId="0" borderId="0" xfId="0" applyFont="1" applyAlignment="1">
      <alignment wrapText="1"/>
    </xf>
    <xf numFmtId="1" fontId="3" fillId="0" borderId="0" xfId="0" applyNumberFormat="1" applyFont="1" applyBorder="1" applyAlignment="1">
      <alignment horizontal="center"/>
    </xf>
    <xf numFmtId="0" fontId="0" fillId="0" borderId="0" xfId="0" applyBorder="1" applyAlignment="1">
      <alignment horizontal="center"/>
    </xf>
    <xf numFmtId="3" fontId="12" fillId="0" borderId="0" xfId="0" applyNumberFormat="1" applyFont="1" applyFill="1" applyBorder="1" applyAlignment="1">
      <alignment/>
    </xf>
    <xf numFmtId="0" fontId="22" fillId="0" borderId="0" xfId="0" applyFont="1" applyBorder="1" applyAlignment="1">
      <alignment/>
    </xf>
    <xf numFmtId="3" fontId="2" fillId="0" borderId="0" xfId="0" applyNumberFormat="1" applyFont="1" applyFill="1" applyBorder="1" applyAlignment="1">
      <alignment/>
    </xf>
    <xf numFmtId="0" fontId="0" fillId="0" borderId="0" xfId="0" applyBorder="1" applyAlignment="1">
      <alignment/>
    </xf>
    <xf numFmtId="0" fontId="8" fillId="34" borderId="10" xfId="0" applyFont="1" applyFill="1" applyBorder="1" applyAlignment="1">
      <alignment horizontal="center"/>
    </xf>
    <xf numFmtId="0" fontId="10" fillId="34" borderId="10" xfId="0" applyFont="1" applyFill="1" applyBorder="1" applyAlignment="1">
      <alignment horizontal="center"/>
    </xf>
  </cellXfs>
  <cellStyles count="50">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rmal 2" xfId="48"/>
    <cellStyle name="Normal 2 2" xfId="49"/>
    <cellStyle name="Normal 3"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76"/>
  <sheetViews>
    <sheetView tabSelected="1" zoomScalePageLayoutView="0" workbookViewId="0" topLeftCell="B1">
      <selection activeCell="M10" sqref="M10"/>
    </sheetView>
  </sheetViews>
  <sheetFormatPr defaultColWidth="9.140625" defaultRowHeight="12.75"/>
  <cols>
    <col min="1" max="1" width="25.7109375" style="1" hidden="1" customWidth="1"/>
    <col min="2" max="2" width="6.00390625" style="1" customWidth="1"/>
    <col min="3" max="3" width="19.57421875" style="1" customWidth="1"/>
    <col min="4" max="4" width="13.28125" style="1" customWidth="1"/>
    <col min="5" max="9" width="11.7109375" style="1" customWidth="1"/>
    <col min="10" max="10" width="13.421875" style="1" customWidth="1"/>
    <col min="11" max="15" width="11.7109375" style="1" customWidth="1"/>
    <col min="16" max="16" width="11.7109375" style="5" customWidth="1"/>
    <col min="17" max="17" width="11.8515625" style="1" customWidth="1"/>
    <col min="18" max="18" width="14.140625" style="5" customWidth="1"/>
    <col min="19" max="19" width="14.8515625" style="1" customWidth="1"/>
    <col min="20" max="20" width="10.7109375" style="5" customWidth="1"/>
    <col min="21" max="21" width="12.140625" style="1" customWidth="1"/>
    <col min="22" max="22" width="10.7109375" style="1" customWidth="1"/>
    <col min="23" max="23" width="12.7109375" style="1" customWidth="1"/>
    <col min="24" max="25" width="15.7109375" style="1" customWidth="1"/>
    <col min="26" max="26" width="14.7109375" style="1" customWidth="1"/>
    <col min="27" max="28" width="12.7109375" style="1" customWidth="1"/>
    <col min="29" max="16384" width="9.140625" style="1" customWidth="1"/>
  </cols>
  <sheetData>
    <row r="1" spans="2:20" ht="18.75" customHeight="1">
      <c r="B1" s="256" t="s">
        <v>235</v>
      </c>
      <c r="N1" s="196"/>
      <c r="P1" s="1"/>
      <c r="R1" s="1"/>
      <c r="T1" s="1"/>
    </row>
    <row r="2" spans="16:20" ht="12">
      <c r="P2" s="1"/>
      <c r="R2" s="1"/>
      <c r="T2" s="1"/>
    </row>
    <row r="3" spans="4:20" ht="12">
      <c r="D3" s="184"/>
      <c r="L3" s="287" t="s">
        <v>215</v>
      </c>
      <c r="M3" s="287">
        <v>0.702804</v>
      </c>
      <c r="O3" s="4"/>
      <c r="P3" s="18"/>
      <c r="Q3" s="4"/>
      <c r="R3" s="1"/>
      <c r="T3" s="1"/>
    </row>
    <row r="4" spans="3:23" ht="41.25" customHeight="1">
      <c r="C4" s="185"/>
      <c r="D4" s="190" t="s">
        <v>204</v>
      </c>
      <c r="E4" s="2" t="s">
        <v>0</v>
      </c>
      <c r="F4" s="3"/>
      <c r="G4" s="4"/>
      <c r="L4" s="288"/>
      <c r="M4" s="288" t="s">
        <v>216</v>
      </c>
      <c r="O4" s="4"/>
      <c r="P4" s="258"/>
      <c r="Q4" s="259"/>
      <c r="R4" s="3"/>
      <c r="S4" s="263"/>
      <c r="T4" s="296"/>
      <c r="U4" s="296"/>
      <c r="V4" s="296"/>
      <c r="W4" s="264"/>
    </row>
    <row r="5" spans="1:23" ht="18" customHeight="1">
      <c r="A5" s="111" t="s">
        <v>1</v>
      </c>
      <c r="B5" s="13"/>
      <c r="C5" s="6" t="s">
        <v>1</v>
      </c>
      <c r="D5" s="7">
        <v>1108540259.6749923</v>
      </c>
      <c r="E5" s="8"/>
      <c r="F5" s="9"/>
      <c r="G5" s="268"/>
      <c r="H5" s="4"/>
      <c r="K5" s="4"/>
      <c r="L5" s="289"/>
      <c r="M5" s="257">
        <v>-12086742</v>
      </c>
      <c r="N5" s="13"/>
      <c r="O5" s="13"/>
      <c r="P5" s="18"/>
      <c r="Q5" s="4"/>
      <c r="R5" s="9"/>
      <c r="S5" s="300"/>
      <c r="T5" s="296"/>
      <c r="U5" s="296"/>
      <c r="V5" s="296"/>
      <c r="W5" s="296"/>
    </row>
    <row r="6" spans="1:23" ht="12.75">
      <c r="A6" s="112" t="s">
        <v>2</v>
      </c>
      <c r="B6" s="19"/>
      <c r="C6" s="10" t="s">
        <v>2</v>
      </c>
      <c r="D6" s="11">
        <f>T155</f>
        <v>-12086741.999999925</v>
      </c>
      <c r="E6" s="12">
        <f>-D6/D8*100</f>
        <v>10.737445974248413</v>
      </c>
      <c r="F6" s="13"/>
      <c r="G6" s="395"/>
      <c r="H6" s="396"/>
      <c r="I6" s="396"/>
      <c r="J6" s="396"/>
      <c r="K6" s="396"/>
      <c r="L6" s="18"/>
      <c r="M6" s="4"/>
      <c r="N6" s="19"/>
      <c r="O6" s="19"/>
      <c r="P6" s="18"/>
      <c r="Q6" s="18"/>
      <c r="R6" s="13"/>
      <c r="S6" s="393"/>
      <c r="T6" s="394"/>
      <c r="U6" s="394"/>
      <c r="V6" s="394"/>
      <c r="W6" s="297"/>
    </row>
    <row r="7" spans="1:23" ht="12.75" customHeight="1">
      <c r="A7" s="112" t="s">
        <v>3</v>
      </c>
      <c r="B7" s="19"/>
      <c r="C7" s="10" t="s">
        <v>3</v>
      </c>
      <c r="D7" s="11">
        <f>O155</f>
        <v>100479524.02813679</v>
      </c>
      <c r="E7" s="12">
        <f>D7/D8*100</f>
        <v>89.26255402575158</v>
      </c>
      <c r="F7" s="13"/>
      <c r="G7" s="395"/>
      <c r="H7" s="396"/>
      <c r="I7" s="396"/>
      <c r="J7" s="396"/>
      <c r="K7" s="396"/>
      <c r="L7" s="18"/>
      <c r="M7" s="290"/>
      <c r="N7" s="19"/>
      <c r="O7" s="19"/>
      <c r="P7" s="18"/>
      <c r="Q7" s="18"/>
      <c r="R7" s="13"/>
      <c r="S7" s="393"/>
      <c r="T7" s="394"/>
      <c r="U7" s="394"/>
      <c r="V7" s="394"/>
      <c r="W7" s="297"/>
    </row>
    <row r="8" spans="1:22" ht="12" customHeight="1">
      <c r="A8" s="113" t="s">
        <v>4</v>
      </c>
      <c r="B8" s="19"/>
      <c r="C8" s="15" t="s">
        <v>4</v>
      </c>
      <c r="D8" s="16">
        <f>-S32</f>
        <v>112566266.02813672</v>
      </c>
      <c r="E8" s="17">
        <f>SUM(E6:E7)</f>
        <v>100</v>
      </c>
      <c r="F8" s="13"/>
      <c r="G8" s="18"/>
      <c r="H8" s="4"/>
      <c r="J8" s="4"/>
      <c r="K8" s="4"/>
      <c r="L8" s="4"/>
      <c r="M8" s="4"/>
      <c r="N8" s="19"/>
      <c r="O8" s="19"/>
      <c r="P8" s="18"/>
      <c r="Q8" s="18"/>
      <c r="R8" s="13"/>
      <c r="S8" s="18"/>
      <c r="T8" s="4"/>
      <c r="U8" s="4"/>
      <c r="V8" s="4"/>
    </row>
    <row r="9" spans="1:22" ht="12" customHeight="1">
      <c r="A9" s="19"/>
      <c r="B9" s="19"/>
      <c r="C9" s="19"/>
      <c r="D9" s="18"/>
      <c r="E9" s="18"/>
      <c r="F9" s="13"/>
      <c r="G9" s="4"/>
      <c r="N9" s="19"/>
      <c r="O9" s="19"/>
      <c r="P9" s="18"/>
      <c r="Q9" s="18"/>
      <c r="R9" s="13"/>
      <c r="S9" s="4"/>
      <c r="T9" s="4"/>
      <c r="U9" s="4"/>
      <c r="V9" s="4"/>
    </row>
    <row r="10" spans="1:20" ht="12" customHeight="1">
      <c r="A10" s="19"/>
      <c r="B10" s="19"/>
      <c r="C10" s="19"/>
      <c r="D10" s="18"/>
      <c r="E10" s="18"/>
      <c r="F10" s="13"/>
      <c r="N10" s="19"/>
      <c r="O10" s="19"/>
      <c r="P10" s="18"/>
      <c r="Q10" s="18"/>
      <c r="R10" s="13"/>
      <c r="T10" s="1"/>
    </row>
    <row r="11" spans="1:20" ht="12" customHeight="1">
      <c r="A11" s="19"/>
      <c r="C11" s="19" t="s">
        <v>5</v>
      </c>
      <c r="D11" s="19">
        <v>0.47</v>
      </c>
      <c r="E11" s="18">
        <f>D5*D11</f>
        <v>521013922.04724634</v>
      </c>
      <c r="F11" s="13"/>
      <c r="O11" s="19"/>
      <c r="P11" s="19"/>
      <c r="Q11" s="18"/>
      <c r="R11" s="13"/>
      <c r="T11" s="1"/>
    </row>
    <row r="12" spans="1:20" ht="12">
      <c r="A12" s="19"/>
      <c r="C12" s="19" t="s">
        <v>6</v>
      </c>
      <c r="D12" s="19">
        <v>0.53</v>
      </c>
      <c r="E12" s="18">
        <f>D5*D12</f>
        <v>587526337.627746</v>
      </c>
      <c r="F12" s="13"/>
      <c r="O12" s="19"/>
      <c r="P12" s="19"/>
      <c r="Q12" s="18"/>
      <c r="R12" s="13"/>
      <c r="T12" s="1"/>
    </row>
    <row r="13" spans="4:20" ht="12">
      <c r="D13" s="20">
        <f>D11+D12</f>
        <v>1</v>
      </c>
      <c r="E13" s="21">
        <f>E12+E11</f>
        <v>1108540259.6749923</v>
      </c>
      <c r="O13" s="4"/>
      <c r="P13" s="20"/>
      <c r="Q13" s="21"/>
      <c r="R13" s="1"/>
      <c r="T13" s="1"/>
    </row>
    <row r="14" spans="16:20" ht="12">
      <c r="P14" s="1"/>
      <c r="R14" s="1"/>
      <c r="T14" s="1"/>
    </row>
    <row r="15" spans="1:23" ht="12.75">
      <c r="A15" s="22"/>
      <c r="C15" s="22"/>
      <c r="D15" s="382" t="s">
        <v>7</v>
      </c>
      <c r="E15" s="383"/>
      <c r="F15" s="383"/>
      <c r="G15" s="384"/>
      <c r="H15" s="385" t="s">
        <v>8</v>
      </c>
      <c r="I15" s="383"/>
      <c r="J15" s="383"/>
      <c r="K15" s="386"/>
      <c r="L15" s="23"/>
      <c r="M15" s="23"/>
      <c r="O15" s="4"/>
      <c r="P15" s="391"/>
      <c r="Q15" s="392"/>
      <c r="R15" s="392"/>
      <c r="S15" s="392"/>
      <c r="T15" s="391"/>
      <c r="U15" s="392"/>
      <c r="V15" s="392"/>
      <c r="W15" s="269"/>
    </row>
    <row r="16" spans="1:23" ht="12">
      <c r="A16" s="22"/>
      <c r="C16" s="22"/>
      <c r="D16" s="24"/>
      <c r="E16" s="25" t="s">
        <v>9</v>
      </c>
      <c r="F16" s="25" t="s">
        <v>10</v>
      </c>
      <c r="G16" s="26"/>
      <c r="H16" s="27"/>
      <c r="I16" s="25" t="s">
        <v>9</v>
      </c>
      <c r="J16" s="25" t="s">
        <v>10</v>
      </c>
      <c r="K16" s="25"/>
      <c r="L16" s="23"/>
      <c r="M16" s="23"/>
      <c r="O16" s="4"/>
      <c r="P16" s="260"/>
      <c r="Q16" s="18"/>
      <c r="R16" s="18"/>
      <c r="S16" s="18"/>
      <c r="T16" s="260"/>
      <c r="U16" s="18"/>
      <c r="V16" s="18"/>
      <c r="W16" s="18"/>
    </row>
    <row r="17" spans="1:23" ht="12">
      <c r="A17" s="22"/>
      <c r="C17" s="22"/>
      <c r="D17" s="24"/>
      <c r="E17" s="25"/>
      <c r="F17" s="25" t="s">
        <v>11</v>
      </c>
      <c r="G17" s="26" t="s">
        <v>12</v>
      </c>
      <c r="H17" s="27"/>
      <c r="I17" s="25"/>
      <c r="J17" s="25" t="s">
        <v>11</v>
      </c>
      <c r="K17" s="25" t="s">
        <v>12</v>
      </c>
      <c r="L17" s="23"/>
      <c r="M17" s="23"/>
      <c r="O17" s="4"/>
      <c r="P17" s="260"/>
      <c r="Q17" s="18"/>
      <c r="R17" s="18"/>
      <c r="S17" s="18"/>
      <c r="T17" s="260"/>
      <c r="U17" s="18"/>
      <c r="V17" s="18"/>
      <c r="W17" s="18"/>
    </row>
    <row r="18" spans="1:23" ht="12">
      <c r="A18" s="28" t="s">
        <v>13</v>
      </c>
      <c r="C18" s="96" t="s">
        <v>14</v>
      </c>
      <c r="D18" s="97">
        <f>E43</f>
        <v>1125295</v>
      </c>
      <c r="E18" s="98">
        <v>0.47542264</v>
      </c>
      <c r="F18" s="97">
        <f>G18/D18</f>
        <v>220.12166969235273</v>
      </c>
      <c r="G18" s="99">
        <f>E18*$E$11</f>
        <v>247701814.29645607</v>
      </c>
      <c r="H18" s="100">
        <f>E154</f>
        <v>1075901</v>
      </c>
      <c r="I18" s="98">
        <v>0.47542264</v>
      </c>
      <c r="J18" s="97">
        <f>K18/H18</f>
        <v>259.6180526874818</v>
      </c>
      <c r="K18" s="101">
        <f>I18*$E$12</f>
        <v>279323322.50451434</v>
      </c>
      <c r="L18" s="33"/>
      <c r="M18" s="33"/>
      <c r="O18" s="4"/>
      <c r="P18" s="33"/>
      <c r="Q18" s="14"/>
      <c r="R18" s="33"/>
      <c r="S18" s="33"/>
      <c r="T18" s="33"/>
      <c r="U18" s="14"/>
      <c r="V18" s="33"/>
      <c r="W18" s="33"/>
    </row>
    <row r="19" spans="1:23" ht="12">
      <c r="A19" s="34" t="s">
        <v>15</v>
      </c>
      <c r="C19" s="34" t="s">
        <v>16</v>
      </c>
      <c r="D19" s="35">
        <f>F43</f>
        <v>67296</v>
      </c>
      <c r="E19" s="14">
        <v>0.13895868</v>
      </c>
      <c r="F19" s="29">
        <f>G19/D19</f>
        <v>1075.8352185762637</v>
      </c>
      <c r="G19" s="30">
        <f>E19*$E$11</f>
        <v>72399406.86930825</v>
      </c>
      <c r="H19" s="36">
        <f>F154</f>
        <v>60472</v>
      </c>
      <c r="I19" s="14">
        <v>0.13895868</v>
      </c>
      <c r="J19" s="29">
        <f>K19/H19</f>
        <v>1350.0774629909033</v>
      </c>
      <c r="K19" s="31">
        <f>I19*$E$12</f>
        <v>81641884.34198591</v>
      </c>
      <c r="L19" s="33"/>
      <c r="M19" s="33"/>
      <c r="O19" s="4"/>
      <c r="P19" s="33"/>
      <c r="Q19" s="14"/>
      <c r="R19" s="33"/>
      <c r="S19" s="33"/>
      <c r="T19" s="33"/>
      <c r="U19" s="14"/>
      <c r="V19" s="33"/>
      <c r="W19" s="33"/>
    </row>
    <row r="20" spans="1:23" ht="12">
      <c r="A20" s="34" t="s">
        <v>17</v>
      </c>
      <c r="C20" s="34" t="s">
        <v>18</v>
      </c>
      <c r="D20" s="35">
        <f>G43</f>
        <v>112225</v>
      </c>
      <c r="E20" s="14">
        <v>0.25686492</v>
      </c>
      <c r="F20" s="29">
        <f>G20/D20</f>
        <v>1192.5168135936926</v>
      </c>
      <c r="G20" s="30">
        <f>E20*$E$11</f>
        <v>133830199.40555216</v>
      </c>
      <c r="H20" s="36">
        <f>G154</f>
        <v>124071</v>
      </c>
      <c r="I20" s="14">
        <v>0.25686492</v>
      </c>
      <c r="J20" s="29">
        <f>K20/H20</f>
        <v>1216.3592274797813</v>
      </c>
      <c r="K20" s="31">
        <f>I20*$E$12</f>
        <v>150914905.71264395</v>
      </c>
      <c r="L20" s="33"/>
      <c r="M20" s="33"/>
      <c r="O20" s="4"/>
      <c r="P20" s="33"/>
      <c r="Q20" s="14"/>
      <c r="R20" s="33"/>
      <c r="S20" s="33"/>
      <c r="T20" s="33"/>
      <c r="U20" s="14"/>
      <c r="V20" s="33"/>
      <c r="W20" s="33"/>
    </row>
    <row r="21" spans="1:23" ht="12">
      <c r="A21" s="34" t="s">
        <v>19</v>
      </c>
      <c r="C21" s="37" t="s">
        <v>20</v>
      </c>
      <c r="D21" s="102">
        <f>H43</f>
        <v>247023</v>
      </c>
      <c r="E21" s="103">
        <v>0.12875376</v>
      </c>
      <c r="F21" s="104">
        <f>G21/D21</f>
        <v>271.56378748509195</v>
      </c>
      <c r="G21" s="105">
        <f>E21*$E$11</f>
        <v>67082501.475929864</v>
      </c>
      <c r="H21" s="106">
        <f>H154</f>
        <v>218107</v>
      </c>
      <c r="I21" s="103">
        <v>0.12875376</v>
      </c>
      <c r="J21" s="104">
        <f>K21/H21</f>
        <v>346.8307989592346</v>
      </c>
      <c r="K21" s="107">
        <f>I21*$E$12</f>
        <v>75646225.06860177</v>
      </c>
      <c r="L21" s="33"/>
      <c r="M21" s="33"/>
      <c r="O21" s="4"/>
      <c r="P21" s="33"/>
      <c r="Q21" s="14"/>
      <c r="R21" s="33"/>
      <c r="S21" s="33"/>
      <c r="T21" s="33"/>
      <c r="U21" s="14"/>
      <c r="V21" s="33"/>
      <c r="W21" s="33"/>
    </row>
    <row r="22" spans="1:23" ht="12">
      <c r="A22" s="37"/>
      <c r="B22" s="108"/>
      <c r="C22" s="109"/>
      <c r="D22" s="110">
        <f>SUM(E18:E21)</f>
        <v>1</v>
      </c>
      <c r="E22" s="25">
        <f>F22/D18</f>
        <v>463.00207683073893</v>
      </c>
      <c r="F22" s="25">
        <f>SUM(G18:G21)</f>
        <v>521013922.04724634</v>
      </c>
      <c r="G22" s="167"/>
      <c r="H22" s="166">
        <f>SUM(I18:I21)</f>
        <v>1</v>
      </c>
      <c r="I22" s="25">
        <f>J22/H18</f>
        <v>546.078438097693</v>
      </c>
      <c r="J22" s="25">
        <f>SUM(K18:K21)</f>
        <v>587526337.627746</v>
      </c>
      <c r="K22" s="32"/>
      <c r="L22" s="33"/>
      <c r="M22" s="33"/>
      <c r="N22" s="4"/>
      <c r="O22" s="38"/>
      <c r="P22" s="261"/>
      <c r="Q22" s="18"/>
      <c r="R22" s="18"/>
      <c r="S22" s="262"/>
      <c r="T22" s="261"/>
      <c r="U22" s="18"/>
      <c r="V22" s="18"/>
      <c r="W22" s="18"/>
    </row>
    <row r="23" spans="1:13" ht="12">
      <c r="A23" s="4"/>
      <c r="B23" s="4"/>
      <c r="C23" s="38"/>
      <c r="D23" s="39"/>
      <c r="E23" s="40"/>
      <c r="F23" s="41"/>
      <c r="G23" s="4"/>
      <c r="H23" s="38"/>
      <c r="I23" s="42"/>
      <c r="J23" s="4"/>
      <c r="L23" s="33"/>
      <c r="M23" s="33"/>
    </row>
    <row r="24" spans="1:13" ht="30" customHeight="1" hidden="1">
      <c r="A24" s="4"/>
      <c r="B24" s="387" t="s">
        <v>169</v>
      </c>
      <c r="C24" s="388"/>
      <c r="D24" s="388"/>
      <c r="E24" s="388"/>
      <c r="F24" s="388"/>
      <c r="G24" s="388"/>
      <c r="H24" s="388"/>
      <c r="I24" s="388"/>
      <c r="J24" s="388"/>
      <c r="K24" s="388"/>
      <c r="L24" s="33"/>
      <c r="M24" s="33"/>
    </row>
    <row r="25" spans="1:13" ht="31.5" customHeight="1" hidden="1">
      <c r="A25" s="4"/>
      <c r="B25" s="389" t="s">
        <v>170</v>
      </c>
      <c r="C25" s="390"/>
      <c r="D25" s="390"/>
      <c r="E25" s="390"/>
      <c r="F25" s="390"/>
      <c r="G25" s="390"/>
      <c r="H25" s="390"/>
      <c r="I25" s="390"/>
      <c r="J25" s="390"/>
      <c r="K25" s="390"/>
      <c r="L25" s="33"/>
      <c r="M25" s="33"/>
    </row>
    <row r="26" spans="1:13" ht="60.75" customHeight="1" hidden="1">
      <c r="A26" s="4"/>
      <c r="B26" s="389" t="s">
        <v>168</v>
      </c>
      <c r="C26" s="390"/>
      <c r="D26" s="390"/>
      <c r="E26" s="390"/>
      <c r="F26" s="390"/>
      <c r="G26" s="390"/>
      <c r="H26" s="390"/>
      <c r="I26" s="390"/>
      <c r="J26" s="390"/>
      <c r="K26" s="390"/>
      <c r="L26" s="33"/>
      <c r="M26" s="33"/>
    </row>
    <row r="27" spans="1:24" ht="15" customHeight="1">
      <c r="A27" s="4"/>
      <c r="B27" s="69"/>
      <c r="C27" s="38"/>
      <c r="D27" s="39"/>
      <c r="E27" s="40"/>
      <c r="F27" s="18"/>
      <c r="G27" s="4"/>
      <c r="H27" s="38"/>
      <c r="I27" s="42"/>
      <c r="J27" s="4"/>
      <c r="L27" s="33"/>
      <c r="M27" s="33"/>
      <c r="X27" s="295" t="s">
        <v>217</v>
      </c>
    </row>
    <row r="28" spans="4:24" ht="12">
      <c r="D28" s="197"/>
      <c r="E28" s="378" t="s">
        <v>206</v>
      </c>
      <c r="F28" s="379"/>
      <c r="G28" s="379"/>
      <c r="H28" s="380"/>
      <c r="I28" s="197"/>
      <c r="J28" s="197"/>
      <c r="K28" s="197"/>
      <c r="L28" s="197"/>
      <c r="M28" s="197"/>
      <c r="N28" s="197"/>
      <c r="O28" s="197"/>
      <c r="P28" s="197"/>
      <c r="Q28" s="197"/>
      <c r="R28" s="197"/>
      <c r="S28" s="197"/>
      <c r="T28" s="197"/>
      <c r="U28" s="197" t="s">
        <v>208</v>
      </c>
      <c r="V28" s="197">
        <f>MIN(V44:V153)</f>
        <v>483.92061829640005</v>
      </c>
      <c r="W28" s="197"/>
      <c r="X28" s="294">
        <v>478.7000062577632</v>
      </c>
    </row>
    <row r="29" spans="1:28" s="48" customFormat="1" ht="72" customHeight="1">
      <c r="A29" s="43" t="s">
        <v>21</v>
      </c>
      <c r="B29" s="43"/>
      <c r="C29" s="43"/>
      <c r="D29" s="43" t="s">
        <v>224</v>
      </c>
      <c r="E29" s="44" t="s">
        <v>14</v>
      </c>
      <c r="F29" s="44" t="s">
        <v>22</v>
      </c>
      <c r="G29" s="45" t="s">
        <v>23</v>
      </c>
      <c r="H29" s="46" t="s">
        <v>24</v>
      </c>
      <c r="I29" s="46" t="s">
        <v>219</v>
      </c>
      <c r="J29" s="46" t="s">
        <v>25</v>
      </c>
      <c r="K29" s="46" t="s">
        <v>220</v>
      </c>
      <c r="L29" s="46" t="s">
        <v>205</v>
      </c>
      <c r="M29" s="381" t="s">
        <v>225</v>
      </c>
      <c r="N29" s="44" t="s">
        <v>221</v>
      </c>
      <c r="O29" s="44" t="s">
        <v>226</v>
      </c>
      <c r="P29" s="47" t="s">
        <v>228</v>
      </c>
      <c r="Q29" s="44" t="s">
        <v>222</v>
      </c>
      <c r="R29" s="47" t="s">
        <v>227</v>
      </c>
      <c r="S29" s="44" t="s">
        <v>229</v>
      </c>
      <c r="T29" s="308" t="s">
        <v>223</v>
      </c>
      <c r="U29" s="320" t="s">
        <v>230</v>
      </c>
      <c r="V29" s="365" t="s">
        <v>231</v>
      </c>
      <c r="W29" s="366" t="s">
        <v>218</v>
      </c>
      <c r="X29" s="345" t="s">
        <v>232</v>
      </c>
      <c r="Y29" s="2" t="s">
        <v>233</v>
      </c>
      <c r="Z29" s="320" t="s">
        <v>234</v>
      </c>
      <c r="AA29" s="365" t="s">
        <v>231</v>
      </c>
      <c r="AB29" s="365" t="s">
        <v>236</v>
      </c>
    </row>
    <row r="30" spans="1:28" s="48" customFormat="1" ht="13.5" customHeight="1">
      <c r="A30" s="49"/>
      <c r="B30" s="49"/>
      <c r="C30" s="49"/>
      <c r="D30" s="137"/>
      <c r="E30" s="137"/>
      <c r="F30" s="137"/>
      <c r="G30" s="137"/>
      <c r="H30" s="137"/>
      <c r="I30" s="50"/>
      <c r="J30" s="50"/>
      <c r="K30" s="50"/>
      <c r="L30" s="50"/>
      <c r="M30" s="381"/>
      <c r="N30" s="51"/>
      <c r="O30" s="51">
        <v>45</v>
      </c>
      <c r="P30" s="52"/>
      <c r="Q30" s="51"/>
      <c r="R30" s="52">
        <v>95</v>
      </c>
      <c r="S30" s="51"/>
      <c r="T30" s="309"/>
      <c r="U30" s="321"/>
      <c r="V30" s="51"/>
      <c r="W30" s="298"/>
      <c r="X30" s="346"/>
      <c r="Y30" s="298"/>
      <c r="Z30" s="347"/>
      <c r="AA30" s="370"/>
      <c r="AB30" s="371"/>
    </row>
    <row r="31" spans="1:28" s="48" customFormat="1" ht="13.5" customHeight="1" thickBot="1">
      <c r="A31" s="53"/>
      <c r="B31" s="70"/>
      <c r="C31" s="70"/>
      <c r="D31" s="198"/>
      <c r="E31" s="198"/>
      <c r="F31" s="198"/>
      <c r="G31" s="198"/>
      <c r="H31" s="198"/>
      <c r="I31" s="71"/>
      <c r="J31" s="71"/>
      <c r="K31" s="71"/>
      <c r="L31" s="71"/>
      <c r="M31" s="71">
        <v>10</v>
      </c>
      <c r="N31" s="54"/>
      <c r="O31" s="54"/>
      <c r="P31" s="54"/>
      <c r="Q31" s="54"/>
      <c r="R31" s="265"/>
      <c r="S31" s="265"/>
      <c r="T31" s="310"/>
      <c r="U31" s="322"/>
      <c r="V31" s="266"/>
      <c r="W31" s="299"/>
      <c r="X31" s="346"/>
      <c r="Y31" s="298"/>
      <c r="Z31" s="347"/>
      <c r="AA31" s="372"/>
      <c r="AB31" s="373"/>
    </row>
    <row r="32" spans="1:28" s="57" customFormat="1" ht="12.75" thickBot="1">
      <c r="A32" s="83" t="s">
        <v>26</v>
      </c>
      <c r="B32" s="93"/>
      <c r="C32" s="94" t="s">
        <v>167</v>
      </c>
      <c r="D32" s="94">
        <f>D155</f>
        <v>1241410952.9999998</v>
      </c>
      <c r="E32" s="94">
        <f>E155</f>
        <v>2201196</v>
      </c>
      <c r="F32" s="94">
        <f>F155</f>
        <v>127768</v>
      </c>
      <c r="G32" s="94">
        <f>G155</f>
        <v>236296</v>
      </c>
      <c r="H32" s="94">
        <f>H155</f>
        <v>465130</v>
      </c>
      <c r="I32" s="94"/>
      <c r="J32" s="94"/>
      <c r="K32" s="94">
        <f>K155</f>
        <v>1108540259.6749923</v>
      </c>
      <c r="L32" s="94"/>
      <c r="M32" s="94"/>
      <c r="N32" s="94">
        <f>N149</f>
        <v>-1033509.5098095741</v>
      </c>
      <c r="O32" s="94">
        <f>O155</f>
        <v>100479524.02813679</v>
      </c>
      <c r="P32" s="94"/>
      <c r="Q32" s="94">
        <f>Q155</f>
        <v>1140931428.971863</v>
      </c>
      <c r="R32" s="94">
        <f>R155</f>
        <v>1053113246.6912426</v>
      </c>
      <c r="S32" s="94">
        <f>S155</f>
        <v>-112566266.02813672</v>
      </c>
      <c r="T32" s="311">
        <f>T155</f>
        <v>-12086741.999999925</v>
      </c>
      <c r="U32" s="332">
        <f>U155</f>
        <v>1253497694.9999995</v>
      </c>
      <c r="V32" s="95"/>
      <c r="W32" s="344"/>
      <c r="X32" s="93">
        <f>X155</f>
        <v>7721992.000000001</v>
      </c>
      <c r="Y32" s="94">
        <f>Y155</f>
        <v>8940888.642633187</v>
      </c>
      <c r="Z32" s="369">
        <f>Z155</f>
        <v>1270160575.6426327</v>
      </c>
      <c r="AA32" s="374"/>
      <c r="AB32" s="375"/>
    </row>
    <row r="33" spans="1:28" ht="12">
      <c r="A33" s="29"/>
      <c r="B33" s="72"/>
      <c r="C33" s="72"/>
      <c r="D33" s="85"/>
      <c r="E33" s="85"/>
      <c r="F33" s="85"/>
      <c r="G33" s="85"/>
      <c r="H33" s="85"/>
      <c r="I33" s="85"/>
      <c r="J33" s="86"/>
      <c r="K33" s="86"/>
      <c r="L33" s="86"/>
      <c r="M33" s="86"/>
      <c r="N33" s="86"/>
      <c r="O33" s="86"/>
      <c r="P33" s="86"/>
      <c r="Q33" s="86"/>
      <c r="R33" s="86"/>
      <c r="S33" s="86"/>
      <c r="T33" s="312"/>
      <c r="U33" s="323"/>
      <c r="V33" s="267"/>
      <c r="W33" s="9"/>
      <c r="X33" s="348"/>
      <c r="Y33" s="4"/>
      <c r="Z33" s="349"/>
      <c r="AA33" s="376"/>
      <c r="AB33" s="377"/>
    </row>
    <row r="34" spans="1:28" ht="15">
      <c r="A34" s="58">
        <v>1</v>
      </c>
      <c r="B34" s="131">
        <v>1</v>
      </c>
      <c r="C34" s="127" t="s">
        <v>181</v>
      </c>
      <c r="D34" s="87">
        <f>Vertetie_ienemumi!I16</f>
        <v>39215602.313088894</v>
      </c>
      <c r="E34" s="77">
        <f>Iedzivotaju_skaits_struktura!C5</f>
        <v>100006</v>
      </c>
      <c r="F34" s="77">
        <f>Iedzivotaju_skaits_struktura!D5</f>
        <v>5367</v>
      </c>
      <c r="G34" s="67">
        <f>Iedzivotaju_skaits_struktura!E5</f>
        <v>9858</v>
      </c>
      <c r="H34" s="77">
        <f>Iedzivotaju_skaits_struktura!F5</f>
        <v>21648</v>
      </c>
      <c r="I34" s="87">
        <f aca="true" t="shared" si="0" ref="I34:I43">D34/E34</f>
        <v>392.13249518117806</v>
      </c>
      <c r="J34" s="88">
        <f aca="true" t="shared" si="1" ref="J34:J42">($E$18*(E34/$E$43))+($E$19*(F34/$F$43))+($E$20*(G34/$G$43))+($E$21*(H34/$H$43))</f>
        <v>0.0871802787126237</v>
      </c>
      <c r="K34" s="87">
        <f aca="true" t="shared" si="2" ref="K34:K42">$E$11*J34</f>
        <v>45422138.93723613</v>
      </c>
      <c r="L34" s="87">
        <f aca="true" t="shared" si="3" ref="L34:L42">D34/K34*100</f>
        <v>86.33587768131447</v>
      </c>
      <c r="M34" s="87">
        <f aca="true" t="shared" si="4" ref="M34:M42">D34-(K34+(K34*$M$31/100))</f>
        <v>-10748750.51787085</v>
      </c>
      <c r="N34" s="87">
        <f aca="true" t="shared" si="5" ref="N34:N42">D34-K34</f>
        <v>-6206536.624147236</v>
      </c>
      <c r="O34" s="87">
        <f aca="true" t="shared" si="6" ref="O34:O42">IF(M34&gt;0,M34*$O$30/100,0)</f>
        <v>0</v>
      </c>
      <c r="P34" s="87">
        <f aca="true" t="shared" si="7" ref="P34:P42">IF(O34&gt;0,D34*0.35,0)</f>
        <v>0</v>
      </c>
      <c r="Q34" s="87">
        <f aca="true" t="shared" si="8" ref="Q34:Q42">D34-O34</f>
        <v>39215602.313088894</v>
      </c>
      <c r="R34" s="87">
        <f aca="true" t="shared" si="9" ref="R34:R42">K34*$R$30/100</f>
        <v>43151031.99037433</v>
      </c>
      <c r="S34" s="89">
        <f aca="true" t="shared" si="10" ref="S34:S42">IF(D34&lt;R34,D34-R34,0)</f>
        <v>-3935429.677285433</v>
      </c>
      <c r="T34" s="313">
        <f aca="true" t="shared" si="11" ref="T34:T42">IF(S34&gt;=0,O34,S34)</f>
        <v>-3935429.677285433</v>
      </c>
      <c r="U34" s="324">
        <f aca="true" t="shared" si="12" ref="U34:U42">D34-T34</f>
        <v>43151031.99037433</v>
      </c>
      <c r="V34" s="301">
        <f aca="true" t="shared" si="13" ref="V34:V65">U34/E34</f>
        <v>431.484430837893</v>
      </c>
      <c r="W34" s="303">
        <f>U34/K34*100</f>
        <v>95</v>
      </c>
      <c r="X34" s="350">
        <f aca="true" t="shared" si="14" ref="X34:X42">IF(V34&lt;$X$28,($X$28-V34)*E34,0)</f>
        <v>4721840.835439541</v>
      </c>
      <c r="Y34" s="333"/>
      <c r="Z34" s="338">
        <f aca="true" t="shared" si="15" ref="Z34:Z96">U34+X34+Y34</f>
        <v>47872872.82581387</v>
      </c>
      <c r="AA34" s="360">
        <f>Z34/E34</f>
        <v>478.7000062577632</v>
      </c>
      <c r="AB34" s="360">
        <f>Z34/K34*100</f>
        <v>105.39546121322938</v>
      </c>
    </row>
    <row r="35" spans="1:28" ht="15">
      <c r="A35" s="60">
        <v>2</v>
      </c>
      <c r="B35" s="132">
        <v>2</v>
      </c>
      <c r="C35" s="128" t="s">
        <v>182</v>
      </c>
      <c r="D35" s="59">
        <f>Vertetie_ienemumi!I17</f>
        <v>11385597.398814306</v>
      </c>
      <c r="E35" s="140">
        <f>Iedzivotaju_skaits_struktura!C6</f>
        <v>25539</v>
      </c>
      <c r="F35" s="140">
        <f>Iedzivotaju_skaits_struktura!D6</f>
        <v>1496</v>
      </c>
      <c r="G35" s="141">
        <f>Iedzivotaju_skaits_struktura!E6</f>
        <v>2958</v>
      </c>
      <c r="H35" s="140">
        <f>Iedzivotaju_skaits_struktura!F6</f>
        <v>5117</v>
      </c>
      <c r="I35" s="59">
        <f t="shared" si="0"/>
        <v>445.8121852388232</v>
      </c>
      <c r="J35" s="73">
        <f t="shared" si="1"/>
        <v>0.023316446893971533</v>
      </c>
      <c r="K35" s="59">
        <f t="shared" si="2"/>
        <v>12148193.444434443</v>
      </c>
      <c r="L35" s="59">
        <f t="shared" si="3"/>
        <v>93.7225559577378</v>
      </c>
      <c r="M35" s="59">
        <f t="shared" si="4"/>
        <v>-1977415.390063582</v>
      </c>
      <c r="N35" s="59">
        <f t="shared" si="5"/>
        <v>-762596.0456201378</v>
      </c>
      <c r="O35" s="59">
        <f t="shared" si="6"/>
        <v>0</v>
      </c>
      <c r="P35" s="59">
        <f t="shared" si="7"/>
        <v>0</v>
      </c>
      <c r="Q35" s="59">
        <f t="shared" si="8"/>
        <v>11385597.398814306</v>
      </c>
      <c r="R35" s="59">
        <f t="shared" si="9"/>
        <v>11540783.772212721</v>
      </c>
      <c r="S35" s="74">
        <f t="shared" si="10"/>
        <v>-155186.37339841574</v>
      </c>
      <c r="T35" s="314">
        <f t="shared" si="11"/>
        <v>-155186.37339841574</v>
      </c>
      <c r="U35" s="325">
        <f t="shared" si="12"/>
        <v>11540783.772212721</v>
      </c>
      <c r="V35" s="302">
        <f t="shared" si="13"/>
        <v>451.8886319829563</v>
      </c>
      <c r="W35" s="304">
        <f aca="true" t="shared" si="16" ref="W35:W98">U35/K35*100</f>
        <v>95</v>
      </c>
      <c r="X35" s="351">
        <f t="shared" si="14"/>
        <v>684735.6876042932</v>
      </c>
      <c r="Y35" s="79"/>
      <c r="Z35" s="339">
        <f t="shared" si="15"/>
        <v>12225519.459817015</v>
      </c>
      <c r="AA35" s="361">
        <f aca="true" t="shared" si="17" ref="AA35:AA98">Z35/E35</f>
        <v>478.7000062577632</v>
      </c>
      <c r="AB35" s="361">
        <f aca="true" t="shared" si="18" ref="AB35:AB98">Z35/K35*100</f>
        <v>100.63652275324935</v>
      </c>
    </row>
    <row r="36" spans="1:28" ht="15">
      <c r="A36" s="60">
        <v>3</v>
      </c>
      <c r="B36" s="132">
        <v>3</v>
      </c>
      <c r="C36" s="128" t="s">
        <v>183</v>
      </c>
      <c r="D36" s="59">
        <f>Vertetie_ienemumi!I18</f>
        <v>35965764.66088697</v>
      </c>
      <c r="E36" s="140">
        <f>Iedzivotaju_skaits_struktura!C7</f>
        <v>63046</v>
      </c>
      <c r="F36" s="140">
        <f>Iedzivotaju_skaits_struktura!D7</f>
        <v>4052</v>
      </c>
      <c r="G36" s="141">
        <f>Iedzivotaju_skaits_struktura!E7</f>
        <v>7149</v>
      </c>
      <c r="H36" s="140">
        <f>Iedzivotaju_skaits_struktura!F7</f>
        <v>12475</v>
      </c>
      <c r="I36" s="59">
        <f t="shared" si="0"/>
        <v>570.4686207037238</v>
      </c>
      <c r="J36" s="73">
        <f t="shared" si="1"/>
        <v>0.0578681965423927</v>
      </c>
      <c r="K36" s="59">
        <f t="shared" si="2"/>
        <v>30150136.04235292</v>
      </c>
      <c r="L36" s="59">
        <f t="shared" si="3"/>
        <v>119.28889677434505</v>
      </c>
      <c r="M36" s="59">
        <f t="shared" si="4"/>
        <v>2800615.014298763</v>
      </c>
      <c r="N36" s="59">
        <f t="shared" si="5"/>
        <v>5815628.618534055</v>
      </c>
      <c r="O36" s="59">
        <f t="shared" si="6"/>
        <v>1260276.7564344434</v>
      </c>
      <c r="P36" s="59">
        <f t="shared" si="7"/>
        <v>12588017.63131044</v>
      </c>
      <c r="Q36" s="59">
        <f t="shared" si="8"/>
        <v>34705487.90445253</v>
      </c>
      <c r="R36" s="59">
        <f t="shared" si="9"/>
        <v>28642629.240235273</v>
      </c>
      <c r="S36" s="74">
        <f t="shared" si="10"/>
        <v>0</v>
      </c>
      <c r="T36" s="314">
        <f t="shared" si="11"/>
        <v>1260276.7564344434</v>
      </c>
      <c r="U36" s="325">
        <f t="shared" si="12"/>
        <v>34705487.90445253</v>
      </c>
      <c r="V36" s="302">
        <f t="shared" si="13"/>
        <v>550.4788234694117</v>
      </c>
      <c r="W36" s="304">
        <f t="shared" si="16"/>
        <v>115.10889322588977</v>
      </c>
      <c r="X36" s="351">
        <f t="shared" si="14"/>
        <v>0</v>
      </c>
      <c r="Y36" s="79"/>
      <c r="Z36" s="339">
        <f t="shared" si="15"/>
        <v>34705487.90445253</v>
      </c>
      <c r="AA36" s="361">
        <f t="shared" si="17"/>
        <v>550.4788234694117</v>
      </c>
      <c r="AB36" s="361">
        <f t="shared" si="18"/>
        <v>115.10889322588977</v>
      </c>
    </row>
    <row r="37" spans="1:28" ht="15">
      <c r="A37" s="60">
        <v>4</v>
      </c>
      <c r="B37" s="132">
        <v>4</v>
      </c>
      <c r="C37" s="128" t="s">
        <v>184</v>
      </c>
      <c r="D37" s="59">
        <f>Vertetie_ienemumi!I19</f>
        <v>45298313.99735455</v>
      </c>
      <c r="E37" s="140">
        <f>Iedzivotaju_skaits_struktura!C8</f>
        <v>57479</v>
      </c>
      <c r="F37" s="140">
        <f>Iedzivotaju_skaits_struktura!D8</f>
        <v>3293</v>
      </c>
      <c r="G37" s="141">
        <f>Iedzivotaju_skaits_struktura!E8</f>
        <v>5895</v>
      </c>
      <c r="H37" s="140">
        <f>Iedzivotaju_skaits_struktura!F8</f>
        <v>12570</v>
      </c>
      <c r="I37" s="59">
        <f t="shared" si="0"/>
        <v>788.0845873685095</v>
      </c>
      <c r="J37" s="73">
        <f t="shared" si="1"/>
        <v>0.051128273400389446</v>
      </c>
      <c r="K37" s="59">
        <f t="shared" si="2"/>
        <v>26638542.251840804</v>
      </c>
      <c r="L37" s="59">
        <f t="shared" si="3"/>
        <v>170.04802128098547</v>
      </c>
      <c r="M37" s="59">
        <f t="shared" si="4"/>
        <v>15995917.52032967</v>
      </c>
      <c r="N37" s="59">
        <f t="shared" si="5"/>
        <v>18659771.74551375</v>
      </c>
      <c r="O37" s="59">
        <f t="shared" si="6"/>
        <v>7198162.884148351</v>
      </c>
      <c r="P37" s="59">
        <f t="shared" si="7"/>
        <v>15854409.899074093</v>
      </c>
      <c r="Q37" s="59">
        <f t="shared" si="8"/>
        <v>38100151.1132062</v>
      </c>
      <c r="R37" s="59">
        <f t="shared" si="9"/>
        <v>25306615.139248762</v>
      </c>
      <c r="S37" s="74">
        <f t="shared" si="10"/>
        <v>0</v>
      </c>
      <c r="T37" s="314">
        <f t="shared" si="11"/>
        <v>7198162.884148351</v>
      </c>
      <c r="U37" s="325">
        <f t="shared" si="12"/>
        <v>38100151.1132062</v>
      </c>
      <c r="V37" s="302">
        <f t="shared" si="13"/>
        <v>662.853409300896</v>
      </c>
      <c r="W37" s="304">
        <f t="shared" si="16"/>
        <v>143.026411704542</v>
      </c>
      <c r="X37" s="351">
        <f t="shared" si="14"/>
        <v>0</v>
      </c>
      <c r="Y37" s="79"/>
      <c r="Z37" s="339">
        <f t="shared" si="15"/>
        <v>38100151.1132062</v>
      </c>
      <c r="AA37" s="361">
        <f t="shared" si="17"/>
        <v>662.853409300896</v>
      </c>
      <c r="AB37" s="361">
        <f t="shared" si="18"/>
        <v>143.026411704542</v>
      </c>
    </row>
    <row r="38" spans="1:28" ht="15">
      <c r="A38" s="60">
        <v>5</v>
      </c>
      <c r="B38" s="132">
        <v>5</v>
      </c>
      <c r="C38" s="128" t="s">
        <v>185</v>
      </c>
      <c r="D38" s="59">
        <f>Vertetie_ienemumi!I20</f>
        <v>37960413.48860721</v>
      </c>
      <c r="E38" s="140">
        <f>Iedzivotaju_skaits_struktura!C9</f>
        <v>81454</v>
      </c>
      <c r="F38" s="140">
        <f>Iedzivotaju_skaits_struktura!D9</f>
        <v>4893</v>
      </c>
      <c r="G38" s="141">
        <f>Iedzivotaju_skaits_struktura!E9</f>
        <v>9470</v>
      </c>
      <c r="H38" s="140">
        <f>Iedzivotaju_skaits_struktura!F9</f>
        <v>17660</v>
      </c>
      <c r="I38" s="59">
        <f t="shared" si="0"/>
        <v>466.0349827952858</v>
      </c>
      <c r="J38" s="73">
        <f t="shared" si="1"/>
        <v>0.07539683923411805</v>
      </c>
      <c r="K38" s="59">
        <f t="shared" si="2"/>
        <v>39282802.91933355</v>
      </c>
      <c r="L38" s="59">
        <f t="shared" si="3"/>
        <v>96.63366834224676</v>
      </c>
      <c r="M38" s="59">
        <f t="shared" si="4"/>
        <v>-5250669.722659692</v>
      </c>
      <c r="N38" s="59">
        <f t="shared" si="5"/>
        <v>-1322389.4307263345</v>
      </c>
      <c r="O38" s="59">
        <f t="shared" si="6"/>
        <v>0</v>
      </c>
      <c r="P38" s="59">
        <f t="shared" si="7"/>
        <v>0</v>
      </c>
      <c r="Q38" s="59">
        <f t="shared" si="8"/>
        <v>37960413.48860721</v>
      </c>
      <c r="R38" s="59">
        <f t="shared" si="9"/>
        <v>37318662.77336687</v>
      </c>
      <c r="S38" s="74">
        <f t="shared" si="10"/>
        <v>0</v>
      </c>
      <c r="T38" s="314">
        <f t="shared" si="11"/>
        <v>0</v>
      </c>
      <c r="U38" s="325">
        <f t="shared" si="12"/>
        <v>37960413.48860721</v>
      </c>
      <c r="V38" s="302">
        <f t="shared" si="13"/>
        <v>466.0349827952858</v>
      </c>
      <c r="W38" s="304">
        <f t="shared" si="16"/>
        <v>96.63366834224676</v>
      </c>
      <c r="X38" s="351">
        <f t="shared" si="14"/>
        <v>1031616.8211126336</v>
      </c>
      <c r="Y38" s="79"/>
      <c r="Z38" s="339">
        <f t="shared" si="15"/>
        <v>38992030.309719846</v>
      </c>
      <c r="AA38" s="361">
        <f t="shared" si="17"/>
        <v>478.7000062577632</v>
      </c>
      <c r="AB38" s="361">
        <f t="shared" si="18"/>
        <v>99.2597966845421</v>
      </c>
    </row>
    <row r="39" spans="1:28" ht="15">
      <c r="A39" s="60">
        <v>6</v>
      </c>
      <c r="B39" s="132">
        <v>6</v>
      </c>
      <c r="C39" s="128" t="s">
        <v>186</v>
      </c>
      <c r="D39" s="59">
        <f>Vertetie_ienemumi!I21</f>
        <v>13474913.657260638</v>
      </c>
      <c r="E39" s="140">
        <f>Iedzivotaju_skaits_struktura!C10</f>
        <v>33438</v>
      </c>
      <c r="F39" s="140">
        <f>Iedzivotaju_skaits_struktura!D10</f>
        <v>1814</v>
      </c>
      <c r="G39" s="141">
        <f>Iedzivotaju_skaits_struktura!E10</f>
        <v>3595</v>
      </c>
      <c r="H39" s="140">
        <f>Iedzivotaju_skaits_struktura!F10</f>
        <v>6992</v>
      </c>
      <c r="I39" s="59">
        <f t="shared" si="0"/>
        <v>402.98204609308686</v>
      </c>
      <c r="J39" s="73">
        <f t="shared" si="1"/>
        <v>0.029745587917763838</v>
      </c>
      <c r="K39" s="59">
        <f t="shared" si="2"/>
        <v>15497865.42463532</v>
      </c>
      <c r="L39" s="59">
        <f t="shared" si="3"/>
        <v>86.94690067343718</v>
      </c>
      <c r="M39" s="59">
        <f t="shared" si="4"/>
        <v>-3572738.3098382168</v>
      </c>
      <c r="N39" s="59">
        <f t="shared" si="5"/>
        <v>-2022951.7673746832</v>
      </c>
      <c r="O39" s="59">
        <f t="shared" si="6"/>
        <v>0</v>
      </c>
      <c r="P39" s="59">
        <f t="shared" si="7"/>
        <v>0</v>
      </c>
      <c r="Q39" s="59">
        <f t="shared" si="8"/>
        <v>13474913.657260638</v>
      </c>
      <c r="R39" s="59">
        <f t="shared" si="9"/>
        <v>14722972.153403554</v>
      </c>
      <c r="S39" s="74">
        <f t="shared" si="10"/>
        <v>-1248058.4961429164</v>
      </c>
      <c r="T39" s="314">
        <f t="shared" si="11"/>
        <v>-1248058.4961429164</v>
      </c>
      <c r="U39" s="325">
        <f t="shared" si="12"/>
        <v>14722972.153403554</v>
      </c>
      <c r="V39" s="302">
        <f t="shared" si="13"/>
        <v>440.3066018722278</v>
      </c>
      <c r="W39" s="304">
        <f t="shared" si="16"/>
        <v>95</v>
      </c>
      <c r="X39" s="351">
        <f t="shared" si="14"/>
        <v>1283798.6558435329</v>
      </c>
      <c r="Y39" s="79"/>
      <c r="Z39" s="339">
        <f t="shared" si="15"/>
        <v>16006770.809247088</v>
      </c>
      <c r="AA39" s="361">
        <f t="shared" si="17"/>
        <v>478.7000062577633</v>
      </c>
      <c r="AB39" s="361">
        <f t="shared" si="18"/>
        <v>103.2837127608736</v>
      </c>
    </row>
    <row r="40" spans="1:28" ht="15">
      <c r="A40" s="60">
        <v>7</v>
      </c>
      <c r="B40" s="132">
        <v>7</v>
      </c>
      <c r="C40" s="128" t="s">
        <v>187</v>
      </c>
      <c r="D40" s="59">
        <f>Vertetie_ienemumi!I22</f>
        <v>525973732.30823123</v>
      </c>
      <c r="E40" s="140">
        <f>Iedzivotaju_skaits_struktura!C11</f>
        <v>696618</v>
      </c>
      <c r="F40" s="140">
        <f>Iedzivotaju_skaits_struktura!D11</f>
        <v>42428</v>
      </c>
      <c r="G40" s="141">
        <f>Iedzivotaju_skaits_struktura!E11</f>
        <v>65895</v>
      </c>
      <c r="H40" s="140">
        <f>Iedzivotaju_skaits_struktura!F11</f>
        <v>156044</v>
      </c>
      <c r="I40" s="59">
        <f t="shared" si="0"/>
        <v>755.038962972865</v>
      </c>
      <c r="J40" s="73">
        <f t="shared" si="1"/>
        <v>0.6140777347760934</v>
      </c>
      <c r="K40" s="59">
        <f t="shared" si="2"/>
        <v>319943049.03758115</v>
      </c>
      <c r="L40" s="59">
        <f t="shared" si="3"/>
        <v>164.39604920013414</v>
      </c>
      <c r="M40" s="59">
        <f t="shared" si="4"/>
        <v>174036378.36689198</v>
      </c>
      <c r="N40" s="59">
        <f t="shared" si="5"/>
        <v>206030683.2706501</v>
      </c>
      <c r="O40" s="59">
        <f t="shared" si="6"/>
        <v>78316370.26510139</v>
      </c>
      <c r="P40" s="59">
        <f t="shared" si="7"/>
        <v>184090806.3078809</v>
      </c>
      <c r="Q40" s="59">
        <f t="shared" si="8"/>
        <v>447657362.04312986</v>
      </c>
      <c r="R40" s="59">
        <f t="shared" si="9"/>
        <v>303945896.5857021</v>
      </c>
      <c r="S40" s="74">
        <f t="shared" si="10"/>
        <v>0</v>
      </c>
      <c r="T40" s="314">
        <f t="shared" si="11"/>
        <v>78316370.26510139</v>
      </c>
      <c r="U40" s="325">
        <f t="shared" si="12"/>
        <v>447657362.04312986</v>
      </c>
      <c r="V40" s="302">
        <f t="shared" si="13"/>
        <v>642.6152669657256</v>
      </c>
      <c r="W40" s="304">
        <f t="shared" si="16"/>
        <v>139.9178270600738</v>
      </c>
      <c r="X40" s="351">
        <f t="shared" si="14"/>
        <v>0</v>
      </c>
      <c r="Y40" s="79"/>
      <c r="Z40" s="339">
        <f t="shared" si="15"/>
        <v>447657362.04312986</v>
      </c>
      <c r="AA40" s="361">
        <f t="shared" si="17"/>
        <v>642.6152669657256</v>
      </c>
      <c r="AB40" s="361">
        <f t="shared" si="18"/>
        <v>139.9178270600738</v>
      </c>
    </row>
    <row r="41" spans="1:28" ht="15">
      <c r="A41" s="60">
        <v>8</v>
      </c>
      <c r="B41" s="132">
        <v>8</v>
      </c>
      <c r="C41" s="128" t="s">
        <v>166</v>
      </c>
      <c r="D41" s="59">
        <f>Vertetie_ienemumi!I23</f>
        <v>15193477.83627182</v>
      </c>
      <c r="E41" s="140">
        <f>Iedzivotaju_skaits_struktura!C12</f>
        <v>26284</v>
      </c>
      <c r="F41" s="140">
        <f>Iedzivotaju_skaits_struktura!D12</f>
        <v>1699</v>
      </c>
      <c r="G41" s="141">
        <f>Iedzivotaju_skaits_struktura!E12</f>
        <v>2871</v>
      </c>
      <c r="H41" s="140">
        <f>Iedzivotaju_skaits_struktura!F12</f>
        <v>5506</v>
      </c>
      <c r="I41" s="59">
        <f t="shared" si="0"/>
        <v>578.0504427131266</v>
      </c>
      <c r="J41" s="73">
        <f t="shared" si="1"/>
        <v>0.024053998286707616</v>
      </c>
      <c r="K41" s="59">
        <f t="shared" si="2"/>
        <v>12532467.988275278</v>
      </c>
      <c r="L41" s="59">
        <f t="shared" si="3"/>
        <v>121.23292754855663</v>
      </c>
      <c r="M41" s="59">
        <f t="shared" si="4"/>
        <v>1407763.0491690151</v>
      </c>
      <c r="N41" s="59">
        <f t="shared" si="5"/>
        <v>2661009.847996542</v>
      </c>
      <c r="O41" s="59">
        <f t="shared" si="6"/>
        <v>633493.3721260568</v>
      </c>
      <c r="P41" s="59">
        <f t="shared" si="7"/>
        <v>5317717.242695137</v>
      </c>
      <c r="Q41" s="59">
        <f t="shared" si="8"/>
        <v>14559984.464145765</v>
      </c>
      <c r="R41" s="59">
        <f t="shared" si="9"/>
        <v>11905844.588861516</v>
      </c>
      <c r="S41" s="74">
        <f t="shared" si="10"/>
        <v>0</v>
      </c>
      <c r="T41" s="314">
        <f t="shared" si="11"/>
        <v>633493.3721260568</v>
      </c>
      <c r="U41" s="325">
        <f t="shared" si="12"/>
        <v>14559984.464145765</v>
      </c>
      <c r="V41" s="302">
        <f t="shared" si="13"/>
        <v>553.9485795216011</v>
      </c>
      <c r="W41" s="304">
        <f t="shared" si="16"/>
        <v>116.17811015170616</v>
      </c>
      <c r="X41" s="351">
        <f t="shared" si="14"/>
        <v>0</v>
      </c>
      <c r="Y41" s="79"/>
      <c r="Z41" s="339">
        <f t="shared" si="15"/>
        <v>14559984.464145765</v>
      </c>
      <c r="AA41" s="361">
        <f t="shared" si="17"/>
        <v>553.9485795216011</v>
      </c>
      <c r="AB41" s="361">
        <f t="shared" si="18"/>
        <v>116.17811015170616</v>
      </c>
    </row>
    <row r="42" spans="1:28" ht="15">
      <c r="A42" s="61">
        <v>9</v>
      </c>
      <c r="B42" s="133">
        <v>9</v>
      </c>
      <c r="C42" s="130" t="s">
        <v>188</v>
      </c>
      <c r="D42" s="90">
        <f>Vertetie_ienemumi!I24</f>
        <v>27029342.835399963</v>
      </c>
      <c r="E42" s="186">
        <f>Iedzivotaju_skaits_struktura!C13</f>
        <v>41431</v>
      </c>
      <c r="F42" s="186">
        <f>Iedzivotaju_skaits_struktura!D13</f>
        <v>2254</v>
      </c>
      <c r="G42" s="187">
        <f>Iedzivotaju_skaits_struktura!E13</f>
        <v>4534</v>
      </c>
      <c r="H42" s="186">
        <f>Iedzivotaju_skaits_struktura!F13</f>
        <v>9011</v>
      </c>
      <c r="I42" s="90">
        <f t="shared" si="0"/>
        <v>652.3941694721335</v>
      </c>
      <c r="J42" s="91">
        <f t="shared" si="1"/>
        <v>0.03723264423593968</v>
      </c>
      <c r="K42" s="90">
        <f t="shared" si="2"/>
        <v>19398726.00155673</v>
      </c>
      <c r="L42" s="90">
        <f t="shared" si="3"/>
        <v>139.33565963677657</v>
      </c>
      <c r="M42" s="90">
        <f t="shared" si="4"/>
        <v>5690744.233687557</v>
      </c>
      <c r="N42" s="90">
        <f t="shared" si="5"/>
        <v>7630616.833843231</v>
      </c>
      <c r="O42" s="90">
        <f t="shared" si="6"/>
        <v>2560834.905159401</v>
      </c>
      <c r="P42" s="90">
        <f t="shared" si="7"/>
        <v>9460269.992389986</v>
      </c>
      <c r="Q42" s="90">
        <f t="shared" si="8"/>
        <v>24468507.930240564</v>
      </c>
      <c r="R42" s="90">
        <f t="shared" si="9"/>
        <v>18428789.701478895</v>
      </c>
      <c r="S42" s="188">
        <f t="shared" si="10"/>
        <v>0</v>
      </c>
      <c r="T42" s="315">
        <f t="shared" si="11"/>
        <v>2560834.905159401</v>
      </c>
      <c r="U42" s="326">
        <f t="shared" si="12"/>
        <v>24468507.930240564</v>
      </c>
      <c r="V42" s="305">
        <f t="shared" si="13"/>
        <v>590.584536464014</v>
      </c>
      <c r="W42" s="330">
        <f t="shared" si="16"/>
        <v>126.13461280022713</v>
      </c>
      <c r="X42" s="352">
        <f t="shared" si="14"/>
        <v>0</v>
      </c>
      <c r="Y42" s="82"/>
      <c r="Z42" s="340">
        <f t="shared" si="15"/>
        <v>24468507.930240564</v>
      </c>
      <c r="AA42" s="362">
        <f t="shared" si="17"/>
        <v>590.584536464014</v>
      </c>
      <c r="AB42" s="361">
        <f t="shared" si="18"/>
        <v>126.13461280022713</v>
      </c>
    </row>
    <row r="43" spans="1:28" s="57" customFormat="1" ht="12.75" thickBot="1">
      <c r="A43" s="92" t="s">
        <v>27</v>
      </c>
      <c r="B43" s="55"/>
      <c r="C43" s="191" t="s">
        <v>28</v>
      </c>
      <c r="D43" s="139">
        <f>SUM(D34:D42)</f>
        <v>751497158.4959155</v>
      </c>
      <c r="E43" s="139">
        <f>SUM(E34:E42)</f>
        <v>1125295</v>
      </c>
      <c r="F43" s="139">
        <f>SUM(F34:F42)</f>
        <v>67296</v>
      </c>
      <c r="G43" s="139">
        <f>SUM(G34:G42)</f>
        <v>112225</v>
      </c>
      <c r="H43" s="139">
        <f>SUM(H34:H42)</f>
        <v>247023</v>
      </c>
      <c r="I43" s="139">
        <f t="shared" si="0"/>
        <v>667.8223563562582</v>
      </c>
      <c r="J43" s="192">
        <f>SUM(J34:J42)</f>
        <v>0.9999999999999999</v>
      </c>
      <c r="K43" s="139">
        <f>SUM(K34:K42)</f>
        <v>521013922.04724634</v>
      </c>
      <c r="L43" s="139"/>
      <c r="M43" s="193"/>
      <c r="N43" s="139">
        <f>SUM(N34:N42)</f>
        <v>230483236.44866925</v>
      </c>
      <c r="O43" s="139">
        <f>SUM(O34:O42)</f>
        <v>89969138.18296964</v>
      </c>
      <c r="P43" s="139"/>
      <c r="Q43" s="139">
        <f>SUM(Q34:Q42)</f>
        <v>661528020.312946</v>
      </c>
      <c r="R43" s="139">
        <f>SUM(R34:R42)</f>
        <v>494963225.94488406</v>
      </c>
      <c r="S43" s="139">
        <f>SUM(S34:S42)</f>
        <v>-5338674.546826765</v>
      </c>
      <c r="T43" s="316">
        <f>SUM(T34:T42)</f>
        <v>84630463.63614288</v>
      </c>
      <c r="U43" s="327">
        <f>SUM(U34:U42)</f>
        <v>666866694.8597727</v>
      </c>
      <c r="V43" s="139">
        <f t="shared" si="13"/>
        <v>592.6149986090516</v>
      </c>
      <c r="W43" s="331"/>
      <c r="X43" s="353">
        <f>SUM(X34:X42)</f>
        <v>7721992.000000001</v>
      </c>
      <c r="Y43" s="83">
        <f>SUM(Y34:Y42)</f>
        <v>0</v>
      </c>
      <c r="Z43" s="329">
        <f t="shared" si="15"/>
        <v>674588686.8597727</v>
      </c>
      <c r="AA43" s="364"/>
      <c r="AB43" s="367"/>
    </row>
    <row r="44" spans="1:28" ht="15">
      <c r="A44" s="79" t="s">
        <v>29</v>
      </c>
      <c r="B44" s="131">
        <v>10</v>
      </c>
      <c r="C44" s="127" t="s">
        <v>99</v>
      </c>
      <c r="D44" s="87">
        <f>Vertetie_ienemumi!I26</f>
        <v>985946.1134272642</v>
      </c>
      <c r="E44" s="77">
        <f>Iedzivotaju_skaits_struktura!C15</f>
        <v>4194</v>
      </c>
      <c r="F44" s="77">
        <f>Iedzivotaju_skaits_struktura!D15</f>
        <v>179</v>
      </c>
      <c r="G44" s="77">
        <f>Iedzivotaju_skaits_struktura!E15</f>
        <v>463</v>
      </c>
      <c r="H44" s="77">
        <f>Iedzivotaju_skaits_struktura!F15</f>
        <v>971</v>
      </c>
      <c r="I44" s="87">
        <f aca="true" t="shared" si="19" ref="I44:I107">D44/E44</f>
        <v>235.08491021155558</v>
      </c>
      <c r="J44" s="88">
        <f aca="true" t="shared" si="20" ref="J44:J75">($I$18*(E44/$E$154))+($I$19*(F44/$F$154))+($I$20*(G44/$G$154))+($I$21*(H44/$H$154))</f>
        <v>0.0037963387581314324</v>
      </c>
      <c r="K44" s="87">
        <f aca="true" t="shared" si="21" ref="K44:K75">$E$12*J44</f>
        <v>2230449.006959226</v>
      </c>
      <c r="L44" s="87">
        <f aca="true" t="shared" si="22" ref="L44:L107">D44/K44*100</f>
        <v>44.2039298074519</v>
      </c>
      <c r="M44" s="87">
        <f aca="true" t="shared" si="23" ref="M44:M107">D44-(K44+(K44*$M$31/100))</f>
        <v>-1467547.7942278846</v>
      </c>
      <c r="N44" s="87">
        <f aca="true" t="shared" si="24" ref="N44:N107">D44-K44</f>
        <v>-1244502.8935319618</v>
      </c>
      <c r="O44" s="89">
        <f aca="true" t="shared" si="25" ref="O44:O107">IF(M44&gt;0,M44*$O$30/100,0)</f>
        <v>0</v>
      </c>
      <c r="P44" s="87">
        <f aca="true" t="shared" si="26" ref="P44:P107">IF(O44&gt;0,D44*0.35,0)</f>
        <v>0</v>
      </c>
      <c r="Q44" s="87">
        <f aca="true" t="shared" si="27" ref="Q44:Q107">D44-O44</f>
        <v>985946.1134272642</v>
      </c>
      <c r="R44" s="87">
        <f aca="true" t="shared" si="28" ref="R44:R107">K44*$R$30/100</f>
        <v>2118926.5566112646</v>
      </c>
      <c r="S44" s="89">
        <f aca="true" t="shared" si="29" ref="S44:S107">IF(D44&lt;R44,D44-R44,0)</f>
        <v>-1132980.4431840004</v>
      </c>
      <c r="T44" s="313">
        <f aca="true" t="shared" si="30" ref="T44:T107">IF(S44&gt;=0,O44,S44)</f>
        <v>-1132980.4431840004</v>
      </c>
      <c r="U44" s="328">
        <f aca="true" t="shared" si="31" ref="U44:U75">D44-T44</f>
        <v>2118926.5566112646</v>
      </c>
      <c r="V44" s="306">
        <f t="shared" si="13"/>
        <v>505.22807739896626</v>
      </c>
      <c r="W44" s="307">
        <f t="shared" si="16"/>
        <v>95</v>
      </c>
      <c r="X44" s="354"/>
      <c r="Y44" s="334">
        <f>IF(W44&lt;97,(K44*0.97)-U44,0)</f>
        <v>44608.98013918474</v>
      </c>
      <c r="Z44" s="341">
        <f t="shared" si="15"/>
        <v>2163535.5367504493</v>
      </c>
      <c r="AA44" s="363">
        <f t="shared" si="17"/>
        <v>515.8644579757866</v>
      </c>
      <c r="AB44" s="361">
        <f t="shared" si="18"/>
        <v>97.00000000000001</v>
      </c>
    </row>
    <row r="45" spans="1:28" ht="15">
      <c r="A45" s="80"/>
      <c r="B45" s="132">
        <v>11</v>
      </c>
      <c r="C45" s="128" t="s">
        <v>34</v>
      </c>
      <c r="D45" s="59">
        <f>Vertetie_ienemumi!I27</f>
        <v>5173925.739124576</v>
      </c>
      <c r="E45" s="140">
        <f>Iedzivotaju_skaits_struktura!C16</f>
        <v>9505</v>
      </c>
      <c r="F45" s="140">
        <f>Iedzivotaju_skaits_struktura!D16</f>
        <v>436</v>
      </c>
      <c r="G45" s="140">
        <f>Iedzivotaju_skaits_struktura!E16</f>
        <v>1020</v>
      </c>
      <c r="H45" s="140">
        <f>Iedzivotaju_skaits_struktura!F16</f>
        <v>1902</v>
      </c>
      <c r="I45" s="59">
        <f t="shared" si="19"/>
        <v>544.3372687137902</v>
      </c>
      <c r="J45" s="73">
        <f t="shared" si="20"/>
        <v>0.008436493206963103</v>
      </c>
      <c r="K45" s="59">
        <f t="shared" si="21"/>
        <v>4956661.956308389</v>
      </c>
      <c r="L45" s="59">
        <f t="shared" si="22"/>
        <v>104.38326810929021</v>
      </c>
      <c r="M45" s="59">
        <f t="shared" si="23"/>
        <v>-278402.41281465255</v>
      </c>
      <c r="N45" s="59">
        <f t="shared" si="24"/>
        <v>217263.78281618655</v>
      </c>
      <c r="O45" s="74">
        <f t="shared" si="25"/>
        <v>0</v>
      </c>
      <c r="P45" s="59">
        <f t="shared" si="26"/>
        <v>0</v>
      </c>
      <c r="Q45" s="59">
        <f t="shared" si="27"/>
        <v>5173925.739124576</v>
      </c>
      <c r="R45" s="59">
        <f t="shared" si="28"/>
        <v>4708828.85849297</v>
      </c>
      <c r="S45" s="74">
        <f t="shared" si="29"/>
        <v>0</v>
      </c>
      <c r="T45" s="314">
        <f t="shared" si="30"/>
        <v>0</v>
      </c>
      <c r="U45" s="325">
        <f t="shared" si="31"/>
        <v>5173925.739124576</v>
      </c>
      <c r="V45" s="302">
        <f t="shared" si="13"/>
        <v>544.3372687137902</v>
      </c>
      <c r="W45" s="304">
        <f t="shared" si="16"/>
        <v>104.38326810929021</v>
      </c>
      <c r="X45" s="355"/>
      <c r="Y45" s="335">
        <f aca="true" t="shared" si="32" ref="Y45:Y108">IF(W45&lt;97,(K45*0.97)-U45,0)</f>
        <v>0</v>
      </c>
      <c r="Z45" s="339">
        <f t="shared" si="15"/>
        <v>5173925.739124576</v>
      </c>
      <c r="AA45" s="361">
        <f t="shared" si="17"/>
        <v>544.3372687137902</v>
      </c>
      <c r="AB45" s="361">
        <f t="shared" si="18"/>
        <v>104.38326810929021</v>
      </c>
    </row>
    <row r="46" spans="1:28" ht="15">
      <c r="A46" s="80"/>
      <c r="B46" s="132">
        <v>12</v>
      </c>
      <c r="C46" s="128" t="s">
        <v>83</v>
      </c>
      <c r="D46" s="59">
        <f>Vertetie_ienemumi!I28</f>
        <v>3672333.172354827</v>
      </c>
      <c r="E46" s="140">
        <f>Iedzivotaju_skaits_struktura!C17</f>
        <v>10025</v>
      </c>
      <c r="F46" s="140">
        <f>Iedzivotaju_skaits_struktura!D17</f>
        <v>567</v>
      </c>
      <c r="G46" s="140">
        <f>Iedzivotaju_skaits_struktura!E17</f>
        <v>1239</v>
      </c>
      <c r="H46" s="140">
        <f>Iedzivotaju_skaits_struktura!F17</f>
        <v>2250</v>
      </c>
      <c r="I46" s="59">
        <f t="shared" si="19"/>
        <v>366.31752342691544</v>
      </c>
      <c r="J46" s="73">
        <f t="shared" si="20"/>
        <v>0.009626127235502656</v>
      </c>
      <c r="K46" s="59">
        <f t="shared" si="21"/>
        <v>5655603.280213574</v>
      </c>
      <c r="L46" s="59">
        <f t="shared" si="22"/>
        <v>64.93265157410666</v>
      </c>
      <c r="M46" s="59">
        <f t="shared" si="23"/>
        <v>-2548830.4358801036</v>
      </c>
      <c r="N46" s="59">
        <f t="shared" si="24"/>
        <v>-1983270.1078587468</v>
      </c>
      <c r="O46" s="74">
        <f t="shared" si="25"/>
        <v>0</v>
      </c>
      <c r="P46" s="59">
        <f t="shared" si="26"/>
        <v>0</v>
      </c>
      <c r="Q46" s="59">
        <f t="shared" si="27"/>
        <v>3672333.172354827</v>
      </c>
      <c r="R46" s="59">
        <f t="shared" si="28"/>
        <v>5372823.1162028955</v>
      </c>
      <c r="S46" s="74">
        <f t="shared" si="29"/>
        <v>-1700489.9438480684</v>
      </c>
      <c r="T46" s="314">
        <f t="shared" si="30"/>
        <v>-1700489.9438480684</v>
      </c>
      <c r="U46" s="325">
        <f t="shared" si="31"/>
        <v>5372823.1162028955</v>
      </c>
      <c r="V46" s="302">
        <f t="shared" si="13"/>
        <v>535.9424554815856</v>
      </c>
      <c r="W46" s="304">
        <f t="shared" si="16"/>
        <v>95</v>
      </c>
      <c r="X46" s="355"/>
      <c r="Y46" s="335">
        <f t="shared" si="32"/>
        <v>113112.06560427137</v>
      </c>
      <c r="Z46" s="339">
        <f t="shared" si="15"/>
        <v>5485935.181807167</v>
      </c>
      <c r="AA46" s="361">
        <f t="shared" si="17"/>
        <v>547.2254545443558</v>
      </c>
      <c r="AB46" s="361">
        <f t="shared" si="18"/>
        <v>97.00000000000001</v>
      </c>
    </row>
    <row r="47" spans="1:28" ht="15">
      <c r="A47" s="80"/>
      <c r="B47" s="132">
        <v>13</v>
      </c>
      <c r="C47" s="128" t="s">
        <v>124</v>
      </c>
      <c r="D47" s="59">
        <f>Vertetie_ienemumi!I29</f>
        <v>1212519.753391589</v>
      </c>
      <c r="E47" s="140">
        <f>Iedzivotaju_skaits_struktura!C18</f>
        <v>3084</v>
      </c>
      <c r="F47" s="140">
        <f>Iedzivotaju_skaits_struktura!D18</f>
        <v>132</v>
      </c>
      <c r="G47" s="140">
        <f>Iedzivotaju_skaits_struktura!E18</f>
        <v>302</v>
      </c>
      <c r="H47" s="140">
        <f>Iedzivotaju_skaits_struktura!F18</f>
        <v>648</v>
      </c>
      <c r="I47" s="59">
        <f t="shared" si="19"/>
        <v>393.16464117755805</v>
      </c>
      <c r="J47" s="73">
        <f t="shared" si="20"/>
        <v>0.002673853142261724</v>
      </c>
      <c r="K47" s="59">
        <f t="shared" si="21"/>
        <v>1570959.144027471</v>
      </c>
      <c r="L47" s="59">
        <f t="shared" si="22"/>
        <v>77.1834046735964</v>
      </c>
      <c r="M47" s="59">
        <f t="shared" si="23"/>
        <v>-515535.3050386291</v>
      </c>
      <c r="N47" s="59">
        <f t="shared" si="24"/>
        <v>-358439.39063588204</v>
      </c>
      <c r="O47" s="74">
        <f t="shared" si="25"/>
        <v>0</v>
      </c>
      <c r="P47" s="59">
        <f t="shared" si="26"/>
        <v>0</v>
      </c>
      <c r="Q47" s="59">
        <f t="shared" si="27"/>
        <v>1212519.753391589</v>
      </c>
      <c r="R47" s="59">
        <f t="shared" si="28"/>
        <v>1492411.1868260978</v>
      </c>
      <c r="S47" s="74">
        <f t="shared" si="29"/>
        <v>-279891.43343450874</v>
      </c>
      <c r="T47" s="314">
        <f t="shared" si="30"/>
        <v>-279891.43343450874</v>
      </c>
      <c r="U47" s="325">
        <f t="shared" si="31"/>
        <v>1492411.1868260978</v>
      </c>
      <c r="V47" s="302">
        <f t="shared" si="13"/>
        <v>483.92061829640005</v>
      </c>
      <c r="W47" s="304">
        <f t="shared" si="16"/>
        <v>95.00000000000001</v>
      </c>
      <c r="X47" s="355"/>
      <c r="Y47" s="335">
        <f t="shared" si="32"/>
        <v>31419.182880549226</v>
      </c>
      <c r="Z47" s="339">
        <f t="shared" si="15"/>
        <v>1523830.369706647</v>
      </c>
      <c r="AA47" s="361">
        <f t="shared" si="17"/>
        <v>494.1084207868505</v>
      </c>
      <c r="AB47" s="361">
        <f t="shared" si="18"/>
        <v>97.00000000000001</v>
      </c>
    </row>
    <row r="48" spans="1:28" ht="15">
      <c r="A48" s="79"/>
      <c r="B48" s="132">
        <v>14</v>
      </c>
      <c r="C48" s="128" t="s">
        <v>86</v>
      </c>
      <c r="D48" s="59">
        <f>Vertetie_ienemumi!I30</f>
        <v>1793780.0017279491</v>
      </c>
      <c r="E48" s="140">
        <f>Iedzivotaju_skaits_struktura!C19</f>
        <v>5799</v>
      </c>
      <c r="F48" s="140">
        <f>Iedzivotaju_skaits_struktura!D19</f>
        <v>301</v>
      </c>
      <c r="G48" s="140">
        <f>Iedzivotaju_skaits_struktura!E19</f>
        <v>656</v>
      </c>
      <c r="H48" s="140">
        <f>Iedzivotaju_skaits_struktura!F19</f>
        <v>1245</v>
      </c>
      <c r="I48" s="59">
        <f t="shared" si="19"/>
        <v>309.32574611621817</v>
      </c>
      <c r="J48" s="73">
        <f t="shared" si="20"/>
        <v>0.005347223095582275</v>
      </c>
      <c r="K48" s="59">
        <f t="shared" si="21"/>
        <v>3141634.4018259523</v>
      </c>
      <c r="L48" s="59">
        <f t="shared" si="22"/>
        <v>57.09703206348213</v>
      </c>
      <c r="M48" s="59">
        <f t="shared" si="23"/>
        <v>-1662017.8402805987</v>
      </c>
      <c r="N48" s="59">
        <f t="shared" si="24"/>
        <v>-1347854.4000980032</v>
      </c>
      <c r="O48" s="74">
        <f t="shared" si="25"/>
        <v>0</v>
      </c>
      <c r="P48" s="59">
        <f t="shared" si="26"/>
        <v>0</v>
      </c>
      <c r="Q48" s="59">
        <f t="shared" si="27"/>
        <v>1793780.0017279491</v>
      </c>
      <c r="R48" s="59">
        <f t="shared" si="28"/>
        <v>2984552.681734655</v>
      </c>
      <c r="S48" s="74">
        <f t="shared" si="29"/>
        <v>-1190772.680006706</v>
      </c>
      <c r="T48" s="314">
        <f t="shared" si="30"/>
        <v>-1190772.680006706</v>
      </c>
      <c r="U48" s="325">
        <f t="shared" si="31"/>
        <v>2984552.681734655</v>
      </c>
      <c r="V48" s="302">
        <f t="shared" si="13"/>
        <v>514.6667842273936</v>
      </c>
      <c r="W48" s="304">
        <f t="shared" si="16"/>
        <v>95</v>
      </c>
      <c r="X48" s="355"/>
      <c r="Y48" s="335">
        <f t="shared" si="32"/>
        <v>62832.68803651864</v>
      </c>
      <c r="Z48" s="339">
        <f t="shared" si="15"/>
        <v>3047385.3697711737</v>
      </c>
      <c r="AA48" s="361">
        <f t="shared" si="17"/>
        <v>525.5018744216544</v>
      </c>
      <c r="AB48" s="361">
        <f t="shared" si="18"/>
        <v>97</v>
      </c>
    </row>
    <row r="49" spans="1:28" ht="15">
      <c r="A49" s="80" t="s">
        <v>35</v>
      </c>
      <c r="B49" s="132">
        <v>15</v>
      </c>
      <c r="C49" s="128" t="s">
        <v>77</v>
      </c>
      <c r="D49" s="59">
        <f>Vertetie_ienemumi!I31</f>
        <v>661303.3555584094</v>
      </c>
      <c r="E49" s="140">
        <f>Iedzivotaju_skaits_struktura!C20</f>
        <v>1602</v>
      </c>
      <c r="F49" s="140">
        <f>Iedzivotaju_skaits_struktura!D20</f>
        <v>73</v>
      </c>
      <c r="G49" s="140">
        <f>Iedzivotaju_skaits_struktura!E20</f>
        <v>185</v>
      </c>
      <c r="H49" s="140">
        <f>Iedzivotaju_skaits_struktura!F20</f>
        <v>340</v>
      </c>
      <c r="I49" s="59">
        <f t="shared" si="19"/>
        <v>412.7985989752867</v>
      </c>
      <c r="J49" s="73">
        <f t="shared" si="20"/>
        <v>0.0014593604558998238</v>
      </c>
      <c r="K49" s="59">
        <f t="shared" si="21"/>
        <v>857412.7039335811</v>
      </c>
      <c r="L49" s="59">
        <f t="shared" si="22"/>
        <v>77.12777668496462</v>
      </c>
      <c r="M49" s="59">
        <f t="shared" si="23"/>
        <v>-281850.61876852985</v>
      </c>
      <c r="N49" s="59">
        <f t="shared" si="24"/>
        <v>-196109.34837517177</v>
      </c>
      <c r="O49" s="74">
        <f t="shared" si="25"/>
        <v>0</v>
      </c>
      <c r="P49" s="59">
        <f t="shared" si="26"/>
        <v>0</v>
      </c>
      <c r="Q49" s="59">
        <f t="shared" si="27"/>
        <v>661303.3555584094</v>
      </c>
      <c r="R49" s="59">
        <f t="shared" si="28"/>
        <v>814542.068736902</v>
      </c>
      <c r="S49" s="74">
        <f t="shared" si="29"/>
        <v>-153238.71317849262</v>
      </c>
      <c r="T49" s="314">
        <f t="shared" si="30"/>
        <v>-153238.71317849262</v>
      </c>
      <c r="U49" s="325">
        <f t="shared" si="31"/>
        <v>814542.068736902</v>
      </c>
      <c r="V49" s="302">
        <f t="shared" si="13"/>
        <v>508.45322642752933</v>
      </c>
      <c r="W49" s="304">
        <f t="shared" si="16"/>
        <v>94.99999999999999</v>
      </c>
      <c r="X49" s="355"/>
      <c r="Y49" s="335">
        <f t="shared" si="32"/>
        <v>17148.254078671685</v>
      </c>
      <c r="Z49" s="339">
        <f t="shared" si="15"/>
        <v>831690.3228155737</v>
      </c>
      <c r="AA49" s="361">
        <f t="shared" si="17"/>
        <v>519.1575048786352</v>
      </c>
      <c r="AB49" s="361">
        <f t="shared" si="18"/>
        <v>97</v>
      </c>
    </row>
    <row r="50" spans="1:28" ht="15">
      <c r="A50" s="79"/>
      <c r="B50" s="132">
        <v>16</v>
      </c>
      <c r="C50" s="128" t="s">
        <v>38</v>
      </c>
      <c r="D50" s="59">
        <f>Vertetie_ienemumi!I32</f>
        <v>6451478.521224895</v>
      </c>
      <c r="E50" s="140">
        <f>Iedzivotaju_skaits_struktura!C21</f>
        <v>18501</v>
      </c>
      <c r="F50" s="140">
        <f>Iedzivotaju_skaits_struktura!D21</f>
        <v>933</v>
      </c>
      <c r="G50" s="140">
        <f>Iedzivotaju_skaits_struktura!E21</f>
        <v>2131</v>
      </c>
      <c r="H50" s="140">
        <f>Iedzivotaju_skaits_struktura!F21</f>
        <v>3887</v>
      </c>
      <c r="I50" s="59">
        <f t="shared" si="19"/>
        <v>348.70971954082995</v>
      </c>
      <c r="J50" s="73">
        <f t="shared" si="20"/>
        <v>0.017025634519542907</v>
      </c>
      <c r="K50" s="59">
        <f t="shared" si="21"/>
        <v>10003008.695055572</v>
      </c>
      <c r="L50" s="59">
        <f t="shared" si="22"/>
        <v>64.49538051900147</v>
      </c>
      <c r="M50" s="59">
        <f t="shared" si="23"/>
        <v>-4551831.043336234</v>
      </c>
      <c r="N50" s="59">
        <f t="shared" si="24"/>
        <v>-3551530.1738306778</v>
      </c>
      <c r="O50" s="74">
        <f t="shared" si="25"/>
        <v>0</v>
      </c>
      <c r="P50" s="59">
        <f t="shared" si="26"/>
        <v>0</v>
      </c>
      <c r="Q50" s="59">
        <f t="shared" si="27"/>
        <v>6451478.521224895</v>
      </c>
      <c r="R50" s="59">
        <f t="shared" si="28"/>
        <v>9502858.260302793</v>
      </c>
      <c r="S50" s="74">
        <f t="shared" si="29"/>
        <v>-3051379.7390778987</v>
      </c>
      <c r="T50" s="314">
        <f t="shared" si="30"/>
        <v>-3051379.7390778987</v>
      </c>
      <c r="U50" s="325">
        <f t="shared" si="31"/>
        <v>9502858.260302793</v>
      </c>
      <c r="V50" s="302">
        <f t="shared" si="13"/>
        <v>513.6402497325979</v>
      </c>
      <c r="W50" s="304">
        <f t="shared" si="16"/>
        <v>95</v>
      </c>
      <c r="X50" s="355"/>
      <c r="Y50" s="335">
        <f t="shared" si="32"/>
        <v>200060.1739011109</v>
      </c>
      <c r="Z50" s="339">
        <f t="shared" si="15"/>
        <v>9702918.434203904</v>
      </c>
      <c r="AA50" s="361">
        <f t="shared" si="17"/>
        <v>524.4537286743367</v>
      </c>
      <c r="AB50" s="361">
        <f t="shared" si="18"/>
        <v>96.99999999999999</v>
      </c>
    </row>
    <row r="51" spans="1:28" ht="15">
      <c r="A51" s="80" t="s">
        <v>37</v>
      </c>
      <c r="B51" s="132">
        <v>17</v>
      </c>
      <c r="C51" s="128" t="s">
        <v>49</v>
      </c>
      <c r="D51" s="59">
        <f>Vertetie_ienemumi!I33</f>
        <v>2856503.5149153657</v>
      </c>
      <c r="E51" s="140">
        <f>Iedzivotaju_skaits_struktura!C22</f>
        <v>6246</v>
      </c>
      <c r="F51" s="140">
        <f>Iedzivotaju_skaits_struktura!D22</f>
        <v>320</v>
      </c>
      <c r="G51" s="140">
        <f>Iedzivotaju_skaits_struktura!E22</f>
        <v>739</v>
      </c>
      <c r="H51" s="140">
        <f>Iedzivotaju_skaits_struktura!F22</f>
        <v>1271</v>
      </c>
      <c r="I51" s="59">
        <f t="shared" si="19"/>
        <v>457.3332556700874</v>
      </c>
      <c r="J51" s="73">
        <f t="shared" si="20"/>
        <v>0.005775588841734329</v>
      </c>
      <c r="K51" s="59">
        <f t="shared" si="21"/>
        <v>3393310.5598278455</v>
      </c>
      <c r="L51" s="59">
        <f t="shared" si="22"/>
        <v>84.1804327824414</v>
      </c>
      <c r="M51" s="59">
        <f t="shared" si="23"/>
        <v>-876138.1008952642</v>
      </c>
      <c r="N51" s="59">
        <f t="shared" si="24"/>
        <v>-536807.0449124798</v>
      </c>
      <c r="O51" s="74">
        <f t="shared" si="25"/>
        <v>0</v>
      </c>
      <c r="P51" s="59">
        <f t="shared" si="26"/>
        <v>0</v>
      </c>
      <c r="Q51" s="59">
        <f t="shared" si="27"/>
        <v>2856503.5149153657</v>
      </c>
      <c r="R51" s="59">
        <f t="shared" si="28"/>
        <v>3223645.031836453</v>
      </c>
      <c r="S51" s="74">
        <f t="shared" si="29"/>
        <v>-367141.51692108717</v>
      </c>
      <c r="T51" s="314">
        <f t="shared" si="30"/>
        <v>-367141.51692108717</v>
      </c>
      <c r="U51" s="325">
        <f t="shared" si="31"/>
        <v>3223645.031836453</v>
      </c>
      <c r="V51" s="302">
        <f t="shared" si="13"/>
        <v>516.1135177451894</v>
      </c>
      <c r="W51" s="304">
        <f t="shared" si="16"/>
        <v>94.99999999999999</v>
      </c>
      <c r="X51" s="355"/>
      <c r="Y51" s="335">
        <f t="shared" si="32"/>
        <v>67866.21119655715</v>
      </c>
      <c r="Z51" s="339">
        <f t="shared" si="15"/>
        <v>3291511.24303301</v>
      </c>
      <c r="AA51" s="361">
        <f t="shared" si="17"/>
        <v>526.9790654871935</v>
      </c>
      <c r="AB51" s="361">
        <f t="shared" si="18"/>
        <v>97</v>
      </c>
    </row>
    <row r="52" spans="1:28" ht="15">
      <c r="A52" s="79"/>
      <c r="B52" s="132">
        <v>18</v>
      </c>
      <c r="C52" s="128" t="s">
        <v>189</v>
      </c>
      <c r="D52" s="59">
        <f>Vertetie_ienemumi!I34</f>
        <v>1343669.450505467</v>
      </c>
      <c r="E52" s="140">
        <f>Iedzivotaju_skaits_struktura!C23</f>
        <v>4101</v>
      </c>
      <c r="F52" s="140">
        <f>Iedzivotaju_skaits_struktura!D23</f>
        <v>199</v>
      </c>
      <c r="G52" s="140">
        <f>Iedzivotaju_skaits_struktura!E23</f>
        <v>476</v>
      </c>
      <c r="H52" s="140">
        <f>Iedzivotaju_skaits_struktura!F23</f>
        <v>903</v>
      </c>
      <c r="I52" s="59">
        <f t="shared" si="19"/>
        <v>327.6443429664635</v>
      </c>
      <c r="J52" s="73">
        <f t="shared" si="20"/>
        <v>0.003787973594397747</v>
      </c>
      <c r="K52" s="59">
        <f t="shared" si="21"/>
        <v>2225534.252947117</v>
      </c>
      <c r="L52" s="59">
        <f t="shared" si="22"/>
        <v>60.37514132735278</v>
      </c>
      <c r="M52" s="59">
        <f t="shared" si="23"/>
        <v>-1104418.227736362</v>
      </c>
      <c r="N52" s="59">
        <f t="shared" si="24"/>
        <v>-881864.8024416503</v>
      </c>
      <c r="O52" s="74">
        <f t="shared" si="25"/>
        <v>0</v>
      </c>
      <c r="P52" s="59">
        <f t="shared" si="26"/>
        <v>0</v>
      </c>
      <c r="Q52" s="59">
        <f t="shared" si="27"/>
        <v>1343669.450505467</v>
      </c>
      <c r="R52" s="59">
        <f t="shared" si="28"/>
        <v>2114257.540299761</v>
      </c>
      <c r="S52" s="74">
        <f t="shared" si="29"/>
        <v>-770588.0897942942</v>
      </c>
      <c r="T52" s="314">
        <f t="shared" si="30"/>
        <v>-770588.0897942942</v>
      </c>
      <c r="U52" s="325">
        <f t="shared" si="31"/>
        <v>2114257.540299761</v>
      </c>
      <c r="V52" s="302">
        <f t="shared" si="13"/>
        <v>515.5468276761183</v>
      </c>
      <c r="W52" s="304">
        <f t="shared" si="16"/>
        <v>94.99999999999999</v>
      </c>
      <c r="X52" s="355"/>
      <c r="Y52" s="335">
        <f t="shared" si="32"/>
        <v>44510.68505894253</v>
      </c>
      <c r="Z52" s="339">
        <f t="shared" si="15"/>
        <v>2158768.2253587036</v>
      </c>
      <c r="AA52" s="361">
        <f t="shared" si="17"/>
        <v>526.4004451008788</v>
      </c>
      <c r="AB52" s="361">
        <f t="shared" si="18"/>
        <v>97</v>
      </c>
    </row>
    <row r="53" spans="1:28" ht="15">
      <c r="A53" s="80"/>
      <c r="B53" s="132">
        <v>19</v>
      </c>
      <c r="C53" s="128" t="s">
        <v>62</v>
      </c>
      <c r="D53" s="59">
        <f>Vertetie_ienemumi!I35</f>
        <v>3239952.136983635</v>
      </c>
      <c r="E53" s="140">
        <f>Iedzivotaju_skaits_struktura!C24</f>
        <v>8197</v>
      </c>
      <c r="F53" s="140">
        <f>Iedzivotaju_skaits_struktura!D24</f>
        <v>415</v>
      </c>
      <c r="G53" s="140">
        <f>Iedzivotaju_skaits_struktura!E24</f>
        <v>943</v>
      </c>
      <c r="H53" s="140">
        <f>Iedzivotaju_skaits_struktura!F24</f>
        <v>1795</v>
      </c>
      <c r="I53" s="59">
        <f t="shared" si="19"/>
        <v>395.2607218474607</v>
      </c>
      <c r="J53" s="73">
        <f t="shared" si="20"/>
        <v>0.0075876757775075535</v>
      </c>
      <c r="K53" s="59">
        <f t="shared" si="21"/>
        <v>4457959.360665773</v>
      </c>
      <c r="L53" s="59">
        <f t="shared" si="22"/>
        <v>72.67791998219933</v>
      </c>
      <c r="M53" s="59">
        <f t="shared" si="23"/>
        <v>-1663803.1597487153</v>
      </c>
      <c r="N53" s="59">
        <f t="shared" si="24"/>
        <v>-1218007.2236821381</v>
      </c>
      <c r="O53" s="74">
        <f t="shared" si="25"/>
        <v>0</v>
      </c>
      <c r="P53" s="59">
        <f t="shared" si="26"/>
        <v>0</v>
      </c>
      <c r="Q53" s="59">
        <f t="shared" si="27"/>
        <v>3239952.136983635</v>
      </c>
      <c r="R53" s="59">
        <f t="shared" si="28"/>
        <v>4235061.392632484</v>
      </c>
      <c r="S53" s="74">
        <f t="shared" si="29"/>
        <v>-995109.2556488495</v>
      </c>
      <c r="T53" s="314">
        <f t="shared" si="30"/>
        <v>-995109.2556488495</v>
      </c>
      <c r="U53" s="325">
        <f t="shared" si="31"/>
        <v>4235061.392632484</v>
      </c>
      <c r="V53" s="302">
        <f t="shared" si="13"/>
        <v>516.6599234637654</v>
      </c>
      <c r="W53" s="304">
        <f t="shared" si="16"/>
        <v>95</v>
      </c>
      <c r="X53" s="355"/>
      <c r="Y53" s="335">
        <f t="shared" si="32"/>
        <v>89159.18721331563</v>
      </c>
      <c r="Z53" s="339">
        <f t="shared" si="15"/>
        <v>4324220.5798458</v>
      </c>
      <c r="AA53" s="361">
        <f t="shared" si="17"/>
        <v>527.5369744840551</v>
      </c>
      <c r="AB53" s="361">
        <f t="shared" si="18"/>
        <v>97.00000000000001</v>
      </c>
    </row>
    <row r="54" spans="1:28" ht="15">
      <c r="A54" s="80" t="s">
        <v>41</v>
      </c>
      <c r="B54" s="132">
        <v>20</v>
      </c>
      <c r="C54" s="128" t="s">
        <v>125</v>
      </c>
      <c r="D54" s="59">
        <f>Vertetie_ienemumi!I36</f>
        <v>8375619.936779195</v>
      </c>
      <c r="E54" s="140">
        <f>Iedzivotaju_skaits_struktura!C25</f>
        <v>10263</v>
      </c>
      <c r="F54" s="140">
        <f>Iedzivotaju_skaits_struktura!D25</f>
        <v>901</v>
      </c>
      <c r="G54" s="140">
        <f>Iedzivotaju_skaits_struktura!E25</f>
        <v>1364</v>
      </c>
      <c r="H54" s="140">
        <f>Iedzivotaju_skaits_struktura!F25</f>
        <v>1430</v>
      </c>
      <c r="I54" s="59">
        <f t="shared" si="19"/>
        <v>816.0986004851599</v>
      </c>
      <c r="J54" s="73">
        <f t="shared" si="20"/>
        <v>0.010273517136358427</v>
      </c>
      <c r="K54" s="59">
        <f t="shared" si="21"/>
        <v>6035961.8976805555</v>
      </c>
      <c r="L54" s="59">
        <f t="shared" si="22"/>
        <v>138.76197495543673</v>
      </c>
      <c r="M54" s="59">
        <f t="shared" si="23"/>
        <v>1736061.8493305845</v>
      </c>
      <c r="N54" s="59">
        <f t="shared" si="24"/>
        <v>2339658.03909864</v>
      </c>
      <c r="O54" s="74">
        <f t="shared" si="25"/>
        <v>781227.832198763</v>
      </c>
      <c r="P54" s="59">
        <f t="shared" si="26"/>
        <v>2931466.977872718</v>
      </c>
      <c r="Q54" s="59">
        <f t="shared" si="27"/>
        <v>7594392.104580432</v>
      </c>
      <c r="R54" s="59">
        <f t="shared" si="28"/>
        <v>5734163.802796527</v>
      </c>
      <c r="S54" s="74">
        <f t="shared" si="29"/>
        <v>0</v>
      </c>
      <c r="T54" s="314">
        <f t="shared" si="30"/>
        <v>781227.832198763</v>
      </c>
      <c r="U54" s="325">
        <f t="shared" si="31"/>
        <v>7594392.104580432</v>
      </c>
      <c r="V54" s="302">
        <f t="shared" si="13"/>
        <v>739.9777944636493</v>
      </c>
      <c r="W54" s="304">
        <f t="shared" si="16"/>
        <v>125.81908622549018</v>
      </c>
      <c r="X54" s="355"/>
      <c r="Y54" s="335">
        <f t="shared" si="32"/>
        <v>0</v>
      </c>
      <c r="Z54" s="339">
        <f t="shared" si="15"/>
        <v>7594392.104580432</v>
      </c>
      <c r="AA54" s="361">
        <f t="shared" si="17"/>
        <v>739.9777944636493</v>
      </c>
      <c r="AB54" s="361">
        <f t="shared" si="18"/>
        <v>125.81908622549018</v>
      </c>
    </row>
    <row r="55" spans="1:28" ht="15">
      <c r="A55" s="79"/>
      <c r="B55" s="132">
        <v>21</v>
      </c>
      <c r="C55" s="128" t="s">
        <v>102</v>
      </c>
      <c r="D55" s="59">
        <f>Vertetie_ienemumi!I37</f>
        <v>8989714.151548367</v>
      </c>
      <c r="E55" s="140">
        <f>Iedzivotaju_skaits_struktura!C26</f>
        <v>9782</v>
      </c>
      <c r="F55" s="140">
        <f>Iedzivotaju_skaits_struktura!D26</f>
        <v>812</v>
      </c>
      <c r="G55" s="140">
        <f>Iedzivotaju_skaits_struktura!E26</f>
        <v>1373</v>
      </c>
      <c r="H55" s="140">
        <f>Iedzivotaju_skaits_struktura!F26</f>
        <v>1472</v>
      </c>
      <c r="I55" s="59">
        <f t="shared" si="19"/>
        <v>919.0057402932291</v>
      </c>
      <c r="J55" s="73">
        <f t="shared" si="20"/>
        <v>0.00989988443789658</v>
      </c>
      <c r="K55" s="59">
        <f t="shared" si="21"/>
        <v>5816442.846735294</v>
      </c>
      <c r="L55" s="59">
        <f t="shared" si="22"/>
        <v>154.55690683171065</v>
      </c>
      <c r="M55" s="59">
        <f t="shared" si="23"/>
        <v>2591627.0201395433</v>
      </c>
      <c r="N55" s="59">
        <f t="shared" si="24"/>
        <v>3173271.304813073</v>
      </c>
      <c r="O55" s="74">
        <f t="shared" si="25"/>
        <v>1166232.1590627944</v>
      </c>
      <c r="P55" s="59">
        <f t="shared" si="26"/>
        <v>3146399.9530419284</v>
      </c>
      <c r="Q55" s="59">
        <f t="shared" si="27"/>
        <v>7823481.992485573</v>
      </c>
      <c r="R55" s="59">
        <f t="shared" si="28"/>
        <v>5525620.70439853</v>
      </c>
      <c r="S55" s="74">
        <f t="shared" si="29"/>
        <v>0</v>
      </c>
      <c r="T55" s="314">
        <f t="shared" si="30"/>
        <v>1166232.1590627944</v>
      </c>
      <c r="U55" s="325">
        <f t="shared" si="31"/>
        <v>7823481.992485573</v>
      </c>
      <c r="V55" s="302">
        <f t="shared" si="13"/>
        <v>799.7834790927799</v>
      </c>
      <c r="W55" s="304">
        <f t="shared" si="16"/>
        <v>134.50629875744087</v>
      </c>
      <c r="X55" s="355"/>
      <c r="Y55" s="335">
        <f t="shared" si="32"/>
        <v>0</v>
      </c>
      <c r="Z55" s="339">
        <f t="shared" si="15"/>
        <v>7823481.992485573</v>
      </c>
      <c r="AA55" s="361">
        <f t="shared" si="17"/>
        <v>799.7834790927799</v>
      </c>
      <c r="AB55" s="361">
        <f t="shared" si="18"/>
        <v>134.50629875744087</v>
      </c>
    </row>
    <row r="56" spans="1:28" ht="15">
      <c r="A56" s="80"/>
      <c r="B56" s="132">
        <v>22</v>
      </c>
      <c r="C56" s="128" t="s">
        <v>108</v>
      </c>
      <c r="D56" s="59">
        <f>Vertetie_ienemumi!I38</f>
        <v>3190506.8145612823</v>
      </c>
      <c r="E56" s="140">
        <f>Iedzivotaju_skaits_struktura!C27</f>
        <v>5701</v>
      </c>
      <c r="F56" s="140">
        <f>Iedzivotaju_skaits_struktura!D27</f>
        <v>371</v>
      </c>
      <c r="G56" s="140">
        <f>Iedzivotaju_skaits_struktura!E27</f>
        <v>811</v>
      </c>
      <c r="H56" s="140">
        <f>Iedzivotaju_skaits_struktura!F27</f>
        <v>1040</v>
      </c>
      <c r="I56" s="59">
        <f t="shared" si="19"/>
        <v>559.6398552115913</v>
      </c>
      <c r="J56" s="73">
        <f t="shared" si="20"/>
        <v>0.005664652643458778</v>
      </c>
      <c r="K56" s="59">
        <f t="shared" si="21"/>
        <v>3328132.6215446657</v>
      </c>
      <c r="L56" s="59">
        <f t="shared" si="22"/>
        <v>95.86477395484594</v>
      </c>
      <c r="M56" s="59">
        <f t="shared" si="23"/>
        <v>-470439.06913784984</v>
      </c>
      <c r="N56" s="59">
        <f t="shared" si="24"/>
        <v>-137625.80698338337</v>
      </c>
      <c r="O56" s="74">
        <f t="shared" si="25"/>
        <v>0</v>
      </c>
      <c r="P56" s="59">
        <f t="shared" si="26"/>
        <v>0</v>
      </c>
      <c r="Q56" s="59">
        <f t="shared" si="27"/>
        <v>3190506.8145612823</v>
      </c>
      <c r="R56" s="59">
        <f t="shared" si="28"/>
        <v>3161725.990467432</v>
      </c>
      <c r="S56" s="74">
        <f t="shared" si="29"/>
        <v>0</v>
      </c>
      <c r="T56" s="314">
        <f t="shared" si="30"/>
        <v>0</v>
      </c>
      <c r="U56" s="325">
        <f t="shared" si="31"/>
        <v>3190506.8145612823</v>
      </c>
      <c r="V56" s="302">
        <f t="shared" si="13"/>
        <v>559.6398552115913</v>
      </c>
      <c r="W56" s="304">
        <f t="shared" si="16"/>
        <v>95.86477395484594</v>
      </c>
      <c r="X56" s="355"/>
      <c r="Y56" s="335">
        <f t="shared" si="32"/>
        <v>37781.828337043524</v>
      </c>
      <c r="Z56" s="339">
        <f t="shared" si="15"/>
        <v>3228288.642898326</v>
      </c>
      <c r="AA56" s="361">
        <f t="shared" si="17"/>
        <v>566.2670834762894</v>
      </c>
      <c r="AB56" s="361">
        <f t="shared" si="18"/>
        <v>97.00000000000001</v>
      </c>
    </row>
    <row r="57" spans="1:28" ht="15">
      <c r="A57" s="80"/>
      <c r="B57" s="132">
        <v>23</v>
      </c>
      <c r="C57" s="128" t="s">
        <v>39</v>
      </c>
      <c r="D57" s="59">
        <f>Vertetie_ienemumi!I39</f>
        <v>379024.66144765826</v>
      </c>
      <c r="E57" s="140">
        <f>Iedzivotaju_skaits_struktura!C28</f>
        <v>1288</v>
      </c>
      <c r="F57" s="140">
        <f>Iedzivotaju_skaits_struktura!D28</f>
        <v>44</v>
      </c>
      <c r="G57" s="140">
        <f>Iedzivotaju_skaits_struktura!E28</f>
        <v>142</v>
      </c>
      <c r="H57" s="140">
        <f>Iedzivotaju_skaits_struktura!F28</f>
        <v>309</v>
      </c>
      <c r="I57" s="59">
        <f t="shared" si="19"/>
        <v>294.2738054717844</v>
      </c>
      <c r="J57" s="73">
        <f t="shared" si="20"/>
        <v>0.0011466467871614847</v>
      </c>
      <c r="K57" s="59">
        <f t="shared" si="21"/>
        <v>673685.1874136087</v>
      </c>
      <c r="L57" s="59">
        <f t="shared" si="22"/>
        <v>56.2613916008452</v>
      </c>
      <c r="M57" s="59">
        <f t="shared" si="23"/>
        <v>-362029.04470731126</v>
      </c>
      <c r="N57" s="59">
        <f t="shared" si="24"/>
        <v>-294660.5259659504</v>
      </c>
      <c r="O57" s="74">
        <f t="shared" si="25"/>
        <v>0</v>
      </c>
      <c r="P57" s="59">
        <f t="shared" si="26"/>
        <v>0</v>
      </c>
      <c r="Q57" s="59">
        <f t="shared" si="27"/>
        <v>379024.66144765826</v>
      </c>
      <c r="R57" s="59">
        <f t="shared" si="28"/>
        <v>640000.9280429282</v>
      </c>
      <c r="S57" s="74">
        <f t="shared" si="29"/>
        <v>-260976.26659526996</v>
      </c>
      <c r="T57" s="314">
        <f t="shared" si="30"/>
        <v>-260976.26659526996</v>
      </c>
      <c r="U57" s="325">
        <f t="shared" si="31"/>
        <v>640000.9280429282</v>
      </c>
      <c r="V57" s="302">
        <f t="shared" si="13"/>
        <v>496.895130468112</v>
      </c>
      <c r="W57" s="304">
        <f t="shared" si="16"/>
        <v>95</v>
      </c>
      <c r="X57" s="355"/>
      <c r="Y57" s="335">
        <f t="shared" si="32"/>
        <v>13473.70374827215</v>
      </c>
      <c r="Z57" s="339">
        <f t="shared" si="15"/>
        <v>653474.6317912004</v>
      </c>
      <c r="AA57" s="361">
        <f t="shared" si="17"/>
        <v>507.3560805832301</v>
      </c>
      <c r="AB57" s="361">
        <f t="shared" si="18"/>
        <v>97</v>
      </c>
    </row>
    <row r="58" spans="1:28" ht="15">
      <c r="A58" s="80" t="s">
        <v>46</v>
      </c>
      <c r="B58" s="132">
        <v>24</v>
      </c>
      <c r="C58" s="128" t="s">
        <v>40</v>
      </c>
      <c r="D58" s="59">
        <f>Vertetie_ienemumi!I40</f>
        <v>4911050.168890191</v>
      </c>
      <c r="E58" s="140">
        <f>Iedzivotaju_skaits_struktura!C29</f>
        <v>14972</v>
      </c>
      <c r="F58" s="140">
        <f>Iedzivotaju_skaits_struktura!D29</f>
        <v>734</v>
      </c>
      <c r="G58" s="140">
        <f>Iedzivotaju_skaits_struktura!E29</f>
        <v>1666</v>
      </c>
      <c r="H58" s="140">
        <f>Iedzivotaju_skaits_struktura!F29</f>
        <v>3192</v>
      </c>
      <c r="I58" s="59">
        <f t="shared" si="19"/>
        <v>328.01564045486185</v>
      </c>
      <c r="J58" s="73">
        <f t="shared" si="20"/>
        <v>0.013635978870801774</v>
      </c>
      <c r="K58" s="59">
        <f t="shared" si="21"/>
        <v>8011496.725931494</v>
      </c>
      <c r="L58" s="59">
        <f t="shared" si="22"/>
        <v>61.30003340067751</v>
      </c>
      <c r="M58" s="59">
        <f t="shared" si="23"/>
        <v>-3901596.2296344507</v>
      </c>
      <c r="N58" s="59">
        <f t="shared" si="24"/>
        <v>-3100446.5570413023</v>
      </c>
      <c r="O58" s="74">
        <f t="shared" si="25"/>
        <v>0</v>
      </c>
      <c r="P58" s="59">
        <f t="shared" si="26"/>
        <v>0</v>
      </c>
      <c r="Q58" s="59">
        <f t="shared" si="27"/>
        <v>4911050.168890191</v>
      </c>
      <c r="R58" s="59">
        <f t="shared" si="28"/>
        <v>7610921.889634919</v>
      </c>
      <c r="S58" s="74">
        <f t="shared" si="29"/>
        <v>-2699871.720744728</v>
      </c>
      <c r="T58" s="314">
        <f t="shared" si="30"/>
        <v>-2699871.720744728</v>
      </c>
      <c r="U58" s="325">
        <f t="shared" si="31"/>
        <v>7610921.889634919</v>
      </c>
      <c r="V58" s="302">
        <f t="shared" si="13"/>
        <v>508.34370088397804</v>
      </c>
      <c r="W58" s="304">
        <f t="shared" si="16"/>
        <v>95</v>
      </c>
      <c r="X58" s="355"/>
      <c r="Y58" s="335">
        <f t="shared" si="32"/>
        <v>160229.93451862875</v>
      </c>
      <c r="Z58" s="339">
        <f t="shared" si="15"/>
        <v>7771151.824153548</v>
      </c>
      <c r="AA58" s="361">
        <f t="shared" si="17"/>
        <v>519.045673534167</v>
      </c>
      <c r="AB58" s="361">
        <f t="shared" si="18"/>
        <v>97</v>
      </c>
    </row>
    <row r="59" spans="1:28" ht="15">
      <c r="A59" s="80"/>
      <c r="B59" s="132">
        <v>25</v>
      </c>
      <c r="C59" s="128" t="s">
        <v>45</v>
      </c>
      <c r="D59" s="59">
        <f>Vertetie_ienemumi!I41</f>
        <v>11732675.375889866</v>
      </c>
      <c r="E59" s="140">
        <f>Iedzivotaju_skaits_struktura!C30</f>
        <v>26841</v>
      </c>
      <c r="F59" s="140">
        <f>Iedzivotaju_skaits_struktura!D30</f>
        <v>1478</v>
      </c>
      <c r="G59" s="140">
        <f>Iedzivotaju_skaits_struktura!E30</f>
        <v>3092</v>
      </c>
      <c r="H59" s="140">
        <f>Iedzivotaju_skaits_struktura!F30</f>
        <v>5166</v>
      </c>
      <c r="I59" s="59">
        <f t="shared" si="19"/>
        <v>437.1176698293605</v>
      </c>
      <c r="J59" s="73">
        <f t="shared" si="20"/>
        <v>0.024707885164586024</v>
      </c>
      <c r="K59" s="59">
        <f t="shared" si="21"/>
        <v>14516533.281276144</v>
      </c>
      <c r="L59" s="59">
        <f t="shared" si="22"/>
        <v>80.82284625781156</v>
      </c>
      <c r="M59" s="59">
        <f t="shared" si="23"/>
        <v>-4235511.233513894</v>
      </c>
      <c r="N59" s="59">
        <f t="shared" si="24"/>
        <v>-2783857.9053862784</v>
      </c>
      <c r="O59" s="74">
        <f t="shared" si="25"/>
        <v>0</v>
      </c>
      <c r="P59" s="59">
        <f t="shared" si="26"/>
        <v>0</v>
      </c>
      <c r="Q59" s="59">
        <f t="shared" si="27"/>
        <v>11732675.375889866</v>
      </c>
      <c r="R59" s="59">
        <f t="shared" si="28"/>
        <v>13790706.617212337</v>
      </c>
      <c r="S59" s="74">
        <f t="shared" si="29"/>
        <v>-2058031.2413224708</v>
      </c>
      <c r="T59" s="314">
        <f t="shared" si="30"/>
        <v>-2058031.2413224708</v>
      </c>
      <c r="U59" s="325">
        <f t="shared" si="31"/>
        <v>13790706.617212337</v>
      </c>
      <c r="V59" s="302">
        <f t="shared" si="13"/>
        <v>513.7925791592093</v>
      </c>
      <c r="W59" s="304">
        <f t="shared" si="16"/>
        <v>95</v>
      </c>
      <c r="X59" s="355"/>
      <c r="Y59" s="335">
        <f t="shared" si="32"/>
        <v>290330.6656255238</v>
      </c>
      <c r="Z59" s="339">
        <f t="shared" si="15"/>
        <v>14081037.28283786</v>
      </c>
      <c r="AA59" s="361">
        <f t="shared" si="17"/>
        <v>524.6092650362453</v>
      </c>
      <c r="AB59" s="361">
        <f t="shared" si="18"/>
        <v>97.00000000000001</v>
      </c>
    </row>
    <row r="60" spans="1:28" ht="15">
      <c r="A60" s="80"/>
      <c r="B60" s="132">
        <v>26</v>
      </c>
      <c r="C60" s="128" t="s">
        <v>126</v>
      </c>
      <c r="D60" s="59">
        <f>Vertetie_ienemumi!I42</f>
        <v>1727077.206138587</v>
      </c>
      <c r="E60" s="140">
        <f>Iedzivotaju_skaits_struktura!C31</f>
        <v>3516</v>
      </c>
      <c r="F60" s="140">
        <f>Iedzivotaju_skaits_struktura!D31</f>
        <v>194</v>
      </c>
      <c r="G60" s="140">
        <f>Iedzivotaju_skaits_struktura!E31</f>
        <v>405</v>
      </c>
      <c r="H60" s="140">
        <f>Iedzivotaju_skaits_struktura!F31</f>
        <v>725</v>
      </c>
      <c r="I60" s="59">
        <f t="shared" si="19"/>
        <v>491.20512119982567</v>
      </c>
      <c r="J60" s="73">
        <f t="shared" si="20"/>
        <v>0.0032659130230514484</v>
      </c>
      <c r="K60" s="59">
        <f t="shared" si="21"/>
        <v>1918809.917444178</v>
      </c>
      <c r="L60" s="59">
        <f t="shared" si="22"/>
        <v>90.00772772943682</v>
      </c>
      <c r="M60" s="59">
        <f t="shared" si="23"/>
        <v>-383613.7030500085</v>
      </c>
      <c r="N60" s="59">
        <f t="shared" si="24"/>
        <v>-191732.7113055908</v>
      </c>
      <c r="O60" s="74">
        <f t="shared" si="25"/>
        <v>0</v>
      </c>
      <c r="P60" s="59">
        <f t="shared" si="26"/>
        <v>0</v>
      </c>
      <c r="Q60" s="59">
        <f t="shared" si="27"/>
        <v>1727077.206138587</v>
      </c>
      <c r="R60" s="59">
        <f t="shared" si="28"/>
        <v>1822869.421571969</v>
      </c>
      <c r="S60" s="74">
        <f t="shared" si="29"/>
        <v>-95792.21543338196</v>
      </c>
      <c r="T60" s="314">
        <f t="shared" si="30"/>
        <v>-95792.21543338196</v>
      </c>
      <c r="U60" s="325">
        <f t="shared" si="31"/>
        <v>1822869.421571969</v>
      </c>
      <c r="V60" s="302">
        <f t="shared" si="13"/>
        <v>518.4497786040868</v>
      </c>
      <c r="W60" s="304">
        <f t="shared" si="16"/>
        <v>95</v>
      </c>
      <c r="X60" s="355"/>
      <c r="Y60" s="335">
        <f t="shared" si="32"/>
        <v>38376.19834888354</v>
      </c>
      <c r="Z60" s="339">
        <f t="shared" si="15"/>
        <v>1861245.6199208526</v>
      </c>
      <c r="AA60" s="361">
        <f t="shared" si="17"/>
        <v>529.3645107852254</v>
      </c>
      <c r="AB60" s="361">
        <f t="shared" si="18"/>
        <v>97</v>
      </c>
    </row>
    <row r="61" spans="1:28" ht="15">
      <c r="A61" s="79"/>
      <c r="B61" s="132">
        <v>27</v>
      </c>
      <c r="C61" s="128" t="s">
        <v>127</v>
      </c>
      <c r="D61" s="59">
        <f>Vertetie_ienemumi!I43</f>
        <v>2710353.0968907243</v>
      </c>
      <c r="E61" s="140">
        <f>Iedzivotaju_skaits_struktura!C32</f>
        <v>6710</v>
      </c>
      <c r="F61" s="140">
        <f>Iedzivotaju_skaits_struktura!D32</f>
        <v>349</v>
      </c>
      <c r="G61" s="140">
        <f>Iedzivotaju_skaits_struktura!E32</f>
        <v>849</v>
      </c>
      <c r="H61" s="140">
        <f>Iedzivotaju_skaits_struktura!F32</f>
        <v>1413</v>
      </c>
      <c r="I61" s="59">
        <f t="shared" si="19"/>
        <v>403.9274361983196</v>
      </c>
      <c r="J61" s="73">
        <f t="shared" si="20"/>
        <v>0.006358821438135523</v>
      </c>
      <c r="K61" s="59">
        <f t="shared" si="21"/>
        <v>3735975.0711765606</v>
      </c>
      <c r="L61" s="59">
        <f t="shared" si="22"/>
        <v>72.5474085146173</v>
      </c>
      <c r="M61" s="59">
        <f t="shared" si="23"/>
        <v>-1399219.4814034924</v>
      </c>
      <c r="N61" s="59">
        <f t="shared" si="24"/>
        <v>-1025621.9742858363</v>
      </c>
      <c r="O61" s="74">
        <f t="shared" si="25"/>
        <v>0</v>
      </c>
      <c r="P61" s="59">
        <f t="shared" si="26"/>
        <v>0</v>
      </c>
      <c r="Q61" s="59">
        <f t="shared" si="27"/>
        <v>2710353.0968907243</v>
      </c>
      <c r="R61" s="59">
        <f t="shared" si="28"/>
        <v>3549176.317617732</v>
      </c>
      <c r="S61" s="74">
        <f t="shared" si="29"/>
        <v>-838823.2207270078</v>
      </c>
      <c r="T61" s="314">
        <f t="shared" si="30"/>
        <v>-838823.2207270078</v>
      </c>
      <c r="U61" s="325">
        <f t="shared" si="31"/>
        <v>3549176.317617732</v>
      </c>
      <c r="V61" s="302">
        <f t="shared" si="13"/>
        <v>528.9383483782015</v>
      </c>
      <c r="W61" s="304">
        <f t="shared" si="16"/>
        <v>94.99999999999999</v>
      </c>
      <c r="X61" s="355"/>
      <c r="Y61" s="335">
        <f t="shared" si="32"/>
        <v>74719.50142353168</v>
      </c>
      <c r="Z61" s="339">
        <f t="shared" si="15"/>
        <v>3623895.819041264</v>
      </c>
      <c r="AA61" s="361">
        <f t="shared" si="17"/>
        <v>540.0738925545847</v>
      </c>
      <c r="AB61" s="361">
        <f t="shared" si="18"/>
        <v>97</v>
      </c>
    </row>
    <row r="62" spans="1:28" ht="15">
      <c r="A62" s="80"/>
      <c r="B62" s="132">
        <v>28</v>
      </c>
      <c r="C62" s="128" t="s">
        <v>120</v>
      </c>
      <c r="D62" s="59">
        <f>Vertetie_ienemumi!I44</f>
        <v>3414007.7128765318</v>
      </c>
      <c r="E62" s="140">
        <f>Iedzivotaju_skaits_struktura!C33</f>
        <v>8215</v>
      </c>
      <c r="F62" s="140">
        <f>Iedzivotaju_skaits_struktura!D33</f>
        <v>420</v>
      </c>
      <c r="G62" s="140">
        <f>Iedzivotaju_skaits_struktura!E33</f>
        <v>902</v>
      </c>
      <c r="H62" s="140">
        <f>Iedzivotaju_skaits_struktura!F33</f>
        <v>1707</v>
      </c>
      <c r="I62" s="59">
        <f t="shared" si="19"/>
        <v>415.58219268125765</v>
      </c>
      <c r="J62" s="73">
        <f t="shared" si="20"/>
        <v>0.007470288144043788</v>
      </c>
      <c r="K62" s="59">
        <f t="shared" si="21"/>
        <v>4388991.0342940185</v>
      </c>
      <c r="L62" s="59">
        <f t="shared" si="22"/>
        <v>77.78570715229735</v>
      </c>
      <c r="M62" s="59">
        <f t="shared" si="23"/>
        <v>-1413882.424846889</v>
      </c>
      <c r="N62" s="59">
        <f t="shared" si="24"/>
        <v>-974983.3214174868</v>
      </c>
      <c r="O62" s="74">
        <f t="shared" si="25"/>
        <v>0</v>
      </c>
      <c r="P62" s="59">
        <f t="shared" si="26"/>
        <v>0</v>
      </c>
      <c r="Q62" s="59">
        <f t="shared" si="27"/>
        <v>3414007.7128765318</v>
      </c>
      <c r="R62" s="59">
        <f t="shared" si="28"/>
        <v>4169541.482579318</v>
      </c>
      <c r="S62" s="74">
        <f t="shared" si="29"/>
        <v>-755533.7697027861</v>
      </c>
      <c r="T62" s="314">
        <f t="shared" si="30"/>
        <v>-755533.7697027861</v>
      </c>
      <c r="U62" s="325">
        <f t="shared" si="31"/>
        <v>4169541.482579318</v>
      </c>
      <c r="V62" s="302">
        <f t="shared" si="13"/>
        <v>507.55221942535826</v>
      </c>
      <c r="W62" s="304">
        <f t="shared" si="16"/>
        <v>95</v>
      </c>
      <c r="X62" s="355"/>
      <c r="Y62" s="335">
        <f t="shared" si="32"/>
        <v>87779.82068588026</v>
      </c>
      <c r="Z62" s="339">
        <f t="shared" si="15"/>
        <v>4257321.303265198</v>
      </c>
      <c r="AA62" s="361">
        <f t="shared" si="17"/>
        <v>518.2375293079973</v>
      </c>
      <c r="AB62" s="361">
        <f t="shared" si="18"/>
        <v>97.00000000000001</v>
      </c>
    </row>
    <row r="63" spans="1:28" ht="15">
      <c r="A63" s="79"/>
      <c r="B63" s="132">
        <v>29</v>
      </c>
      <c r="C63" s="128" t="s">
        <v>128</v>
      </c>
      <c r="D63" s="59">
        <f>Vertetie_ienemumi!I45</f>
        <v>5950594.812184064</v>
      </c>
      <c r="E63" s="140">
        <f>Iedzivotaju_skaits_struktura!C34</f>
        <v>6838</v>
      </c>
      <c r="F63" s="140">
        <f>Iedzivotaju_skaits_struktura!D34</f>
        <v>438</v>
      </c>
      <c r="G63" s="140">
        <f>Iedzivotaju_skaits_struktura!E34</f>
        <v>685</v>
      </c>
      <c r="H63" s="140">
        <f>Iedzivotaju_skaits_struktura!F34</f>
        <v>1494</v>
      </c>
      <c r="I63" s="59">
        <f t="shared" si="19"/>
        <v>870.2244533758502</v>
      </c>
      <c r="J63" s="73">
        <f t="shared" si="20"/>
        <v>0.006328181767217138</v>
      </c>
      <c r="K63" s="59">
        <f t="shared" si="21"/>
        <v>3717973.457535763</v>
      </c>
      <c r="L63" s="59">
        <f t="shared" si="22"/>
        <v>160.04941617114343</v>
      </c>
      <c r="M63" s="59">
        <f t="shared" si="23"/>
        <v>1860824.0088947248</v>
      </c>
      <c r="N63" s="59">
        <f t="shared" si="24"/>
        <v>2232621.354648301</v>
      </c>
      <c r="O63" s="74">
        <f t="shared" si="25"/>
        <v>837370.8040026261</v>
      </c>
      <c r="P63" s="59">
        <f t="shared" si="26"/>
        <v>2082708.1842644222</v>
      </c>
      <c r="Q63" s="59">
        <f t="shared" si="27"/>
        <v>5113224.008181438</v>
      </c>
      <c r="R63" s="59">
        <f t="shared" si="28"/>
        <v>3532074.7846589745</v>
      </c>
      <c r="S63" s="74">
        <f t="shared" si="29"/>
        <v>0</v>
      </c>
      <c r="T63" s="314">
        <f t="shared" si="30"/>
        <v>837370.8040026261</v>
      </c>
      <c r="U63" s="325">
        <f t="shared" si="31"/>
        <v>5113224.008181438</v>
      </c>
      <c r="V63" s="302">
        <f t="shared" si="13"/>
        <v>747.7660146506929</v>
      </c>
      <c r="W63" s="304">
        <f t="shared" si="16"/>
        <v>137.5271788941289</v>
      </c>
      <c r="X63" s="355"/>
      <c r="Y63" s="335">
        <f t="shared" si="32"/>
        <v>0</v>
      </c>
      <c r="Z63" s="339">
        <f t="shared" si="15"/>
        <v>5113224.008181438</v>
      </c>
      <c r="AA63" s="361">
        <f t="shared" si="17"/>
        <v>747.7660146506929</v>
      </c>
      <c r="AB63" s="361">
        <f t="shared" si="18"/>
        <v>137.5271788941289</v>
      </c>
    </row>
    <row r="64" spans="1:28" ht="15">
      <c r="A64" s="80" t="s">
        <v>53</v>
      </c>
      <c r="B64" s="132">
        <v>30</v>
      </c>
      <c r="C64" s="128" t="s">
        <v>50</v>
      </c>
      <c r="D64" s="59">
        <f>Vertetie_ienemumi!I46</f>
        <v>9737006.234989546</v>
      </c>
      <c r="E64" s="140">
        <f>Iedzivotaju_skaits_struktura!C35</f>
        <v>19155</v>
      </c>
      <c r="F64" s="140">
        <f>Iedzivotaju_skaits_struktura!D35</f>
        <v>1111</v>
      </c>
      <c r="G64" s="140">
        <f>Iedzivotaju_skaits_struktura!E35</f>
        <v>2049</v>
      </c>
      <c r="H64" s="140">
        <f>Iedzivotaju_skaits_struktura!F35</f>
        <v>4139</v>
      </c>
      <c r="I64" s="59">
        <f t="shared" si="19"/>
        <v>508.3271331239648</v>
      </c>
      <c r="J64" s="73">
        <f t="shared" si="20"/>
        <v>0.01770264910438761</v>
      </c>
      <c r="K64" s="59">
        <f t="shared" si="21"/>
        <v>10400772.59460995</v>
      </c>
      <c r="L64" s="59">
        <f t="shared" si="22"/>
        <v>93.61810525533083</v>
      </c>
      <c r="M64" s="59">
        <f t="shared" si="23"/>
        <v>-1703843.6190813985</v>
      </c>
      <c r="N64" s="59">
        <f t="shared" si="24"/>
        <v>-663766.3596204035</v>
      </c>
      <c r="O64" s="74">
        <f t="shared" si="25"/>
        <v>0</v>
      </c>
      <c r="P64" s="59">
        <f t="shared" si="26"/>
        <v>0</v>
      </c>
      <c r="Q64" s="59">
        <f t="shared" si="27"/>
        <v>9737006.234989546</v>
      </c>
      <c r="R64" s="59">
        <f t="shared" si="28"/>
        <v>9880733.964879451</v>
      </c>
      <c r="S64" s="74">
        <f t="shared" si="29"/>
        <v>-143727.72988990508</v>
      </c>
      <c r="T64" s="314">
        <f t="shared" si="30"/>
        <v>-143727.72988990508</v>
      </c>
      <c r="U64" s="325">
        <f t="shared" si="31"/>
        <v>9880733.964879451</v>
      </c>
      <c r="V64" s="302">
        <f t="shared" si="13"/>
        <v>515.8305384954034</v>
      </c>
      <c r="W64" s="304">
        <f t="shared" si="16"/>
        <v>95</v>
      </c>
      <c r="X64" s="355"/>
      <c r="Y64" s="335">
        <f t="shared" si="32"/>
        <v>208015.451892199</v>
      </c>
      <c r="Z64" s="339">
        <f t="shared" si="15"/>
        <v>10088749.41677165</v>
      </c>
      <c r="AA64" s="361">
        <f t="shared" si="17"/>
        <v>526.6901287795171</v>
      </c>
      <c r="AB64" s="361">
        <f t="shared" si="18"/>
        <v>96.99999999999999</v>
      </c>
    </row>
    <row r="65" spans="1:28" ht="15">
      <c r="A65" s="80"/>
      <c r="B65" s="132">
        <v>31</v>
      </c>
      <c r="C65" s="128" t="s">
        <v>92</v>
      </c>
      <c r="D65" s="59">
        <f>Vertetie_ienemumi!I47</f>
        <v>1050007.4194892826</v>
      </c>
      <c r="E65" s="140">
        <f>Iedzivotaju_skaits_struktura!C36</f>
        <v>3033</v>
      </c>
      <c r="F65" s="140">
        <f>Iedzivotaju_skaits_struktura!D36</f>
        <v>132</v>
      </c>
      <c r="G65" s="140">
        <f>Iedzivotaju_skaits_struktura!E36</f>
        <v>370</v>
      </c>
      <c r="H65" s="140">
        <f>Iedzivotaju_skaits_struktura!F36</f>
        <v>645</v>
      </c>
      <c r="I65" s="59">
        <f t="shared" si="19"/>
        <v>346.1943354728924</v>
      </c>
      <c r="J65" s="73">
        <f t="shared" si="20"/>
        <v>0.0027903269239495225</v>
      </c>
      <c r="K65" s="59">
        <f t="shared" si="21"/>
        <v>1639390.558412157</v>
      </c>
      <c r="L65" s="59">
        <f t="shared" si="22"/>
        <v>64.04864381470358</v>
      </c>
      <c r="M65" s="59">
        <f t="shared" si="23"/>
        <v>-753322.19476409</v>
      </c>
      <c r="N65" s="59">
        <f t="shared" si="24"/>
        <v>-589383.1389228744</v>
      </c>
      <c r="O65" s="74">
        <f t="shared" si="25"/>
        <v>0</v>
      </c>
      <c r="P65" s="59">
        <f t="shared" si="26"/>
        <v>0</v>
      </c>
      <c r="Q65" s="59">
        <f t="shared" si="27"/>
        <v>1050007.4194892826</v>
      </c>
      <c r="R65" s="59">
        <f t="shared" si="28"/>
        <v>1557421.030491549</v>
      </c>
      <c r="S65" s="74">
        <f t="shared" si="29"/>
        <v>-507413.6110022664</v>
      </c>
      <c r="T65" s="314">
        <f t="shared" si="30"/>
        <v>-507413.6110022664</v>
      </c>
      <c r="U65" s="325">
        <f t="shared" si="31"/>
        <v>1557421.030491549</v>
      </c>
      <c r="V65" s="302">
        <f t="shared" si="13"/>
        <v>513.4919322425153</v>
      </c>
      <c r="W65" s="304">
        <f t="shared" si="16"/>
        <v>95</v>
      </c>
      <c r="X65" s="355"/>
      <c r="Y65" s="335">
        <f t="shared" si="32"/>
        <v>32787.81116824318</v>
      </c>
      <c r="Z65" s="339">
        <f t="shared" si="15"/>
        <v>1590208.8416597922</v>
      </c>
      <c r="AA65" s="361">
        <f t="shared" si="17"/>
        <v>524.3022887107788</v>
      </c>
      <c r="AB65" s="361">
        <f t="shared" si="18"/>
        <v>97</v>
      </c>
    </row>
    <row r="66" spans="1:28" ht="15">
      <c r="A66" s="79" t="s">
        <v>56</v>
      </c>
      <c r="B66" s="132">
        <v>32</v>
      </c>
      <c r="C66" s="128" t="s">
        <v>90</v>
      </c>
      <c r="D66" s="59">
        <f>Vertetie_ienemumi!I48</f>
        <v>819362.3934124782</v>
      </c>
      <c r="E66" s="140">
        <f>Iedzivotaju_skaits_struktura!C37</f>
        <v>3166</v>
      </c>
      <c r="F66" s="140">
        <f>Iedzivotaju_skaits_struktura!D37</f>
        <v>119</v>
      </c>
      <c r="G66" s="140">
        <f>Iedzivotaju_skaits_struktura!E37</f>
        <v>318</v>
      </c>
      <c r="H66" s="140">
        <f>Iedzivotaju_skaits_struktura!F37</f>
        <v>711</v>
      </c>
      <c r="I66" s="59">
        <f t="shared" si="19"/>
        <v>258.8005032888434</v>
      </c>
      <c r="J66" s="73">
        <f t="shared" si="20"/>
        <v>0.002750530149555554</v>
      </c>
      <c r="K66" s="59">
        <f t="shared" si="21"/>
        <v>1616008.905303071</v>
      </c>
      <c r="L66" s="59">
        <f t="shared" si="22"/>
        <v>50.70283899573019</v>
      </c>
      <c r="M66" s="59">
        <f t="shared" si="23"/>
        <v>-958247.4024209</v>
      </c>
      <c r="N66" s="59">
        <f t="shared" si="24"/>
        <v>-796646.5118905929</v>
      </c>
      <c r="O66" s="74">
        <f t="shared" si="25"/>
        <v>0</v>
      </c>
      <c r="P66" s="59">
        <f t="shared" si="26"/>
        <v>0</v>
      </c>
      <c r="Q66" s="59">
        <f t="shared" si="27"/>
        <v>819362.3934124782</v>
      </c>
      <c r="R66" s="59">
        <f t="shared" si="28"/>
        <v>1535208.4600379176</v>
      </c>
      <c r="S66" s="74">
        <f t="shared" si="29"/>
        <v>-715846.0666254394</v>
      </c>
      <c r="T66" s="314">
        <f t="shared" si="30"/>
        <v>-715846.0666254394</v>
      </c>
      <c r="U66" s="325">
        <f t="shared" si="31"/>
        <v>1535208.4600379176</v>
      </c>
      <c r="V66" s="302">
        <f aca="true" t="shared" si="33" ref="V66:V97">U66/E66</f>
        <v>484.90475680287983</v>
      </c>
      <c r="W66" s="304">
        <f t="shared" si="16"/>
        <v>95</v>
      </c>
      <c r="X66" s="355"/>
      <c r="Y66" s="335">
        <f t="shared" si="32"/>
        <v>32320.178106061183</v>
      </c>
      <c r="Z66" s="339">
        <f t="shared" si="15"/>
        <v>1567528.6381439788</v>
      </c>
      <c r="AA66" s="361">
        <f t="shared" si="17"/>
        <v>495.11327799872987</v>
      </c>
      <c r="AB66" s="361">
        <f t="shared" si="18"/>
        <v>97</v>
      </c>
    </row>
    <row r="67" spans="1:28" ht="15">
      <c r="A67" s="79"/>
      <c r="B67" s="132">
        <v>33</v>
      </c>
      <c r="C67" s="128" t="s">
        <v>76</v>
      </c>
      <c r="D67" s="59">
        <f>Vertetie_ienemumi!I49</f>
        <v>2241368.1354249027</v>
      </c>
      <c r="E67" s="140">
        <f>Iedzivotaju_skaits_struktura!C38</f>
        <v>8886</v>
      </c>
      <c r="F67" s="140">
        <f>Iedzivotaju_skaits_struktura!D38</f>
        <v>369</v>
      </c>
      <c r="G67" s="140">
        <f>Iedzivotaju_skaits_struktura!E38</f>
        <v>994</v>
      </c>
      <c r="H67" s="140">
        <f>Iedzivotaju_skaits_struktura!F38</f>
        <v>1988</v>
      </c>
      <c r="I67" s="59">
        <f t="shared" si="19"/>
        <v>252.2358919001691</v>
      </c>
      <c r="J67" s="73">
        <f t="shared" si="20"/>
        <v>0.008005947987732107</v>
      </c>
      <c r="K67" s="59">
        <f t="shared" si="21"/>
        <v>4703705.300470468</v>
      </c>
      <c r="L67" s="59">
        <f t="shared" si="22"/>
        <v>47.65111741164396</v>
      </c>
      <c r="M67" s="59">
        <f t="shared" si="23"/>
        <v>-2932707.695092612</v>
      </c>
      <c r="N67" s="59">
        <f t="shared" si="24"/>
        <v>-2462337.165045565</v>
      </c>
      <c r="O67" s="74">
        <f t="shared" si="25"/>
        <v>0</v>
      </c>
      <c r="P67" s="59">
        <f t="shared" si="26"/>
        <v>0</v>
      </c>
      <c r="Q67" s="59">
        <f t="shared" si="27"/>
        <v>2241368.1354249027</v>
      </c>
      <c r="R67" s="59">
        <f t="shared" si="28"/>
        <v>4468520.035446945</v>
      </c>
      <c r="S67" s="74">
        <f t="shared" si="29"/>
        <v>-2227151.900022042</v>
      </c>
      <c r="T67" s="314">
        <f t="shared" si="30"/>
        <v>-2227151.900022042</v>
      </c>
      <c r="U67" s="325">
        <f t="shared" si="31"/>
        <v>4468520.035446945</v>
      </c>
      <c r="V67" s="302">
        <f t="shared" si="33"/>
        <v>502.8719373674257</v>
      </c>
      <c r="W67" s="304">
        <f t="shared" si="16"/>
        <v>95</v>
      </c>
      <c r="X67" s="355"/>
      <c r="Y67" s="335">
        <f t="shared" si="32"/>
        <v>94074.10600940883</v>
      </c>
      <c r="Z67" s="339">
        <f t="shared" si="15"/>
        <v>4562594.1414563535</v>
      </c>
      <c r="AA67" s="361">
        <f t="shared" si="17"/>
        <v>513.4587149962135</v>
      </c>
      <c r="AB67" s="361">
        <f t="shared" si="18"/>
        <v>97</v>
      </c>
    </row>
    <row r="68" spans="1:28" ht="15">
      <c r="A68" s="80"/>
      <c r="B68" s="132">
        <v>34</v>
      </c>
      <c r="C68" s="128" t="s">
        <v>58</v>
      </c>
      <c r="D68" s="59">
        <f>Vertetie_ienemumi!I50</f>
        <v>7238317.895245588</v>
      </c>
      <c r="E68" s="140">
        <f>Iedzivotaju_skaits_struktura!C39</f>
        <v>26913</v>
      </c>
      <c r="F68" s="140">
        <f>Iedzivotaju_skaits_struktura!D39</f>
        <v>1185</v>
      </c>
      <c r="G68" s="140">
        <f>Iedzivotaju_skaits_struktura!E39</f>
        <v>2690</v>
      </c>
      <c r="H68" s="140">
        <f>Iedzivotaju_skaits_struktura!F39</f>
        <v>5844</v>
      </c>
      <c r="I68" s="59">
        <f t="shared" si="19"/>
        <v>268.95247260601155</v>
      </c>
      <c r="J68" s="73">
        <f t="shared" si="20"/>
        <v>0.02363439231120698</v>
      </c>
      <c r="K68" s="59">
        <f t="shared" si="21"/>
        <v>13885827.956660796</v>
      </c>
      <c r="L68" s="59">
        <f t="shared" si="22"/>
        <v>52.1273770482911</v>
      </c>
      <c r="M68" s="59">
        <f t="shared" si="23"/>
        <v>-8036092.857081288</v>
      </c>
      <c r="N68" s="59">
        <f t="shared" si="24"/>
        <v>-6647510.061415208</v>
      </c>
      <c r="O68" s="74">
        <f t="shared" si="25"/>
        <v>0</v>
      </c>
      <c r="P68" s="59">
        <f t="shared" si="26"/>
        <v>0</v>
      </c>
      <c r="Q68" s="59">
        <f t="shared" si="27"/>
        <v>7238317.895245588</v>
      </c>
      <c r="R68" s="59">
        <f t="shared" si="28"/>
        <v>13191536.558827756</v>
      </c>
      <c r="S68" s="74">
        <f t="shared" si="29"/>
        <v>-5953218.663582168</v>
      </c>
      <c r="T68" s="314">
        <f t="shared" si="30"/>
        <v>-5953218.663582168</v>
      </c>
      <c r="U68" s="325">
        <f t="shared" si="31"/>
        <v>13191536.558827756</v>
      </c>
      <c r="V68" s="302">
        <f t="shared" si="33"/>
        <v>490.1548158446757</v>
      </c>
      <c r="W68" s="304">
        <f t="shared" si="16"/>
        <v>95</v>
      </c>
      <c r="X68" s="355"/>
      <c r="Y68" s="335">
        <f t="shared" si="32"/>
        <v>277716.5591332149</v>
      </c>
      <c r="Z68" s="339">
        <f t="shared" si="15"/>
        <v>13469253.11796097</v>
      </c>
      <c r="AA68" s="361">
        <f t="shared" si="17"/>
        <v>500.4738645993004</v>
      </c>
      <c r="AB68" s="361">
        <f t="shared" si="18"/>
        <v>96.99999999999999</v>
      </c>
    </row>
    <row r="69" spans="1:28" ht="15">
      <c r="A69" s="79" t="s">
        <v>59</v>
      </c>
      <c r="B69" s="132">
        <v>35</v>
      </c>
      <c r="C69" s="128" t="s">
        <v>65</v>
      </c>
      <c r="D69" s="59">
        <f>Vertetie_ienemumi!I51</f>
        <v>11566522.770756952</v>
      </c>
      <c r="E69" s="140">
        <f>Iedzivotaju_skaits_struktura!C40</f>
        <v>23532</v>
      </c>
      <c r="F69" s="140">
        <f>Iedzivotaju_skaits_struktura!D40</f>
        <v>1312</v>
      </c>
      <c r="G69" s="140">
        <f>Iedzivotaju_skaits_struktura!E40</f>
        <v>2820</v>
      </c>
      <c r="H69" s="140">
        <f>Iedzivotaju_skaits_struktura!F40</f>
        <v>4637</v>
      </c>
      <c r="I69" s="59">
        <f t="shared" si="19"/>
        <v>491.5231502106473</v>
      </c>
      <c r="J69" s="73">
        <f t="shared" si="20"/>
        <v>0.021988837361259325</v>
      </c>
      <c r="K69" s="59">
        <f t="shared" si="21"/>
        <v>12919021.083552841</v>
      </c>
      <c r="L69" s="59">
        <f t="shared" si="22"/>
        <v>89.5309535912303</v>
      </c>
      <c r="M69" s="59">
        <f t="shared" si="23"/>
        <v>-2644400.4211511724</v>
      </c>
      <c r="N69" s="59">
        <f t="shared" si="24"/>
        <v>-1352498.3127958886</v>
      </c>
      <c r="O69" s="74">
        <f t="shared" si="25"/>
        <v>0</v>
      </c>
      <c r="P69" s="59">
        <f t="shared" si="26"/>
        <v>0</v>
      </c>
      <c r="Q69" s="59">
        <f t="shared" si="27"/>
        <v>11566522.770756952</v>
      </c>
      <c r="R69" s="59">
        <f t="shared" si="28"/>
        <v>12273070.029375197</v>
      </c>
      <c r="S69" s="74">
        <f t="shared" si="29"/>
        <v>-706547.2586182449</v>
      </c>
      <c r="T69" s="314">
        <f t="shared" si="30"/>
        <v>-706547.2586182449</v>
      </c>
      <c r="U69" s="325">
        <f t="shared" si="31"/>
        <v>12273070.029375197</v>
      </c>
      <c r="V69" s="302">
        <f t="shared" si="33"/>
        <v>521.5481059567907</v>
      </c>
      <c r="W69" s="304">
        <f t="shared" si="16"/>
        <v>94.99999999999999</v>
      </c>
      <c r="X69" s="355"/>
      <c r="Y69" s="335">
        <f t="shared" si="32"/>
        <v>258380.42167105898</v>
      </c>
      <c r="Z69" s="339">
        <f t="shared" si="15"/>
        <v>12531450.451046256</v>
      </c>
      <c r="AA69" s="361">
        <f t="shared" si="17"/>
        <v>532.5280660821968</v>
      </c>
      <c r="AB69" s="361">
        <f t="shared" si="18"/>
        <v>97.00000000000001</v>
      </c>
    </row>
    <row r="70" spans="1:28" ht="15">
      <c r="A70" s="80" t="s">
        <v>61</v>
      </c>
      <c r="B70" s="132">
        <v>36</v>
      </c>
      <c r="C70" s="128" t="s">
        <v>112</v>
      </c>
      <c r="D70" s="59">
        <f>Vertetie_ienemumi!I52</f>
        <v>1821011.6966831232</v>
      </c>
      <c r="E70" s="140">
        <f>Iedzivotaju_skaits_struktura!C41</f>
        <v>4638</v>
      </c>
      <c r="F70" s="140">
        <f>Iedzivotaju_skaits_struktura!D41</f>
        <v>216</v>
      </c>
      <c r="G70" s="140">
        <f>Iedzivotaju_skaits_struktura!E41</f>
        <v>525</v>
      </c>
      <c r="H70" s="140">
        <f>Iedzivotaju_skaits_struktura!F41</f>
        <v>1033</v>
      </c>
      <c r="I70" s="59">
        <f t="shared" si="19"/>
        <v>392.6286538773444</v>
      </c>
      <c r="J70" s="73">
        <f t="shared" si="20"/>
        <v>0.004242516310309894</v>
      </c>
      <c r="K70" s="59">
        <f t="shared" si="21"/>
        <v>2492590.07012235</v>
      </c>
      <c r="L70" s="59">
        <f t="shared" si="22"/>
        <v>73.05700678626783</v>
      </c>
      <c r="M70" s="59">
        <f t="shared" si="23"/>
        <v>-920837.3804514618</v>
      </c>
      <c r="N70" s="59">
        <f t="shared" si="24"/>
        <v>-671578.3734392268</v>
      </c>
      <c r="O70" s="74">
        <f t="shared" si="25"/>
        <v>0</v>
      </c>
      <c r="P70" s="59">
        <f t="shared" si="26"/>
        <v>0</v>
      </c>
      <c r="Q70" s="59">
        <f t="shared" si="27"/>
        <v>1821011.6966831232</v>
      </c>
      <c r="R70" s="59">
        <f t="shared" si="28"/>
        <v>2367960.5666162325</v>
      </c>
      <c r="S70" s="74">
        <f t="shared" si="29"/>
        <v>-546948.8699331093</v>
      </c>
      <c r="T70" s="314">
        <f t="shared" si="30"/>
        <v>-546948.8699331093</v>
      </c>
      <c r="U70" s="325">
        <f t="shared" si="31"/>
        <v>2367960.5666162325</v>
      </c>
      <c r="V70" s="302">
        <f t="shared" si="33"/>
        <v>510.556396424371</v>
      </c>
      <c r="W70" s="304">
        <f t="shared" si="16"/>
        <v>95</v>
      </c>
      <c r="X70" s="355"/>
      <c r="Y70" s="335">
        <f t="shared" si="32"/>
        <v>49851.801402446814</v>
      </c>
      <c r="Z70" s="339">
        <f t="shared" si="15"/>
        <v>2417812.3680186793</v>
      </c>
      <c r="AA70" s="361">
        <f t="shared" si="17"/>
        <v>521.3049521385682</v>
      </c>
      <c r="AB70" s="361">
        <f t="shared" si="18"/>
        <v>97</v>
      </c>
    </row>
    <row r="71" spans="1:28" ht="15">
      <c r="A71" s="80"/>
      <c r="B71" s="132">
        <v>37</v>
      </c>
      <c r="C71" s="128" t="s">
        <v>80</v>
      </c>
      <c r="D71" s="59">
        <f>Vertetie_ienemumi!I53</f>
        <v>1325665.7740240633</v>
      </c>
      <c r="E71" s="140">
        <f>Iedzivotaju_skaits_struktura!C42</f>
        <v>3264</v>
      </c>
      <c r="F71" s="140">
        <f>Iedzivotaju_skaits_struktura!D42</f>
        <v>156</v>
      </c>
      <c r="G71" s="140">
        <f>Iedzivotaju_skaits_struktura!E42</f>
        <v>377</v>
      </c>
      <c r="H71" s="140">
        <f>Iedzivotaju_skaits_struktura!F42</f>
        <v>723</v>
      </c>
      <c r="I71" s="59">
        <f t="shared" si="19"/>
        <v>406.1476023358037</v>
      </c>
      <c r="J71" s="73">
        <f t="shared" si="20"/>
        <v>0.003008088984983851</v>
      </c>
      <c r="K71" s="59">
        <f t="shared" si="21"/>
        <v>1767331.5046059256</v>
      </c>
      <c r="L71" s="59">
        <f t="shared" si="22"/>
        <v>75.00945751089614</v>
      </c>
      <c r="M71" s="59">
        <f t="shared" si="23"/>
        <v>-618398.8810424549</v>
      </c>
      <c r="N71" s="59">
        <f t="shared" si="24"/>
        <v>-441665.7305818624</v>
      </c>
      <c r="O71" s="74">
        <f t="shared" si="25"/>
        <v>0</v>
      </c>
      <c r="P71" s="59">
        <f t="shared" si="26"/>
        <v>0</v>
      </c>
      <c r="Q71" s="59">
        <f t="shared" si="27"/>
        <v>1325665.7740240633</v>
      </c>
      <c r="R71" s="59">
        <f t="shared" si="28"/>
        <v>1678964.9293756294</v>
      </c>
      <c r="S71" s="74">
        <f t="shared" si="29"/>
        <v>-353299.15535156615</v>
      </c>
      <c r="T71" s="314">
        <f t="shared" si="30"/>
        <v>-353299.15535156615</v>
      </c>
      <c r="U71" s="325">
        <f t="shared" si="31"/>
        <v>1678964.9293756294</v>
      </c>
      <c r="V71" s="302">
        <f t="shared" si="33"/>
        <v>514.3887651273375</v>
      </c>
      <c r="W71" s="304">
        <f t="shared" si="16"/>
        <v>95</v>
      </c>
      <c r="X71" s="355"/>
      <c r="Y71" s="335">
        <f t="shared" si="32"/>
        <v>35346.6300921184</v>
      </c>
      <c r="Z71" s="339">
        <f t="shared" si="15"/>
        <v>1714311.5594677478</v>
      </c>
      <c r="AA71" s="361">
        <f t="shared" si="17"/>
        <v>525.2180022879129</v>
      </c>
      <c r="AB71" s="361">
        <f t="shared" si="18"/>
        <v>97</v>
      </c>
    </row>
    <row r="72" spans="1:28" ht="15">
      <c r="A72" s="80" t="s">
        <v>64</v>
      </c>
      <c r="B72" s="132">
        <v>38</v>
      </c>
      <c r="C72" s="128" t="s">
        <v>129</v>
      </c>
      <c r="D72" s="59">
        <f>Vertetie_ienemumi!I54</f>
        <v>4179204.2864694963</v>
      </c>
      <c r="E72" s="140">
        <f>Iedzivotaju_skaits_struktura!C43</f>
        <v>7870</v>
      </c>
      <c r="F72" s="140">
        <f>Iedzivotaju_skaits_struktura!D43</f>
        <v>376</v>
      </c>
      <c r="G72" s="140">
        <f>Iedzivotaju_skaits_struktura!E43</f>
        <v>799</v>
      </c>
      <c r="H72" s="140">
        <f>Iedzivotaju_skaits_struktura!F43</f>
        <v>1830</v>
      </c>
      <c r="I72" s="59">
        <f t="shared" si="19"/>
        <v>531.0297695641037</v>
      </c>
      <c r="J72" s="73">
        <f t="shared" si="20"/>
        <v>0.007076099094336963</v>
      </c>
      <c r="K72" s="59">
        <f t="shared" si="21"/>
        <v>4157394.5855868063</v>
      </c>
      <c r="L72" s="59">
        <f t="shared" si="22"/>
        <v>100.52460021375651</v>
      </c>
      <c r="M72" s="59">
        <f t="shared" si="23"/>
        <v>-393929.7576759909</v>
      </c>
      <c r="N72" s="59">
        <f t="shared" si="24"/>
        <v>21809.700882690027</v>
      </c>
      <c r="O72" s="74">
        <f t="shared" si="25"/>
        <v>0</v>
      </c>
      <c r="P72" s="59">
        <f t="shared" si="26"/>
        <v>0</v>
      </c>
      <c r="Q72" s="59">
        <f t="shared" si="27"/>
        <v>4179204.2864694963</v>
      </c>
      <c r="R72" s="59">
        <f t="shared" si="28"/>
        <v>3949524.856307466</v>
      </c>
      <c r="S72" s="74">
        <f t="shared" si="29"/>
        <v>0</v>
      </c>
      <c r="T72" s="314">
        <f t="shared" si="30"/>
        <v>0</v>
      </c>
      <c r="U72" s="325">
        <f t="shared" si="31"/>
        <v>4179204.2864694963</v>
      </c>
      <c r="V72" s="302">
        <f t="shared" si="33"/>
        <v>531.0297695641037</v>
      </c>
      <c r="W72" s="304">
        <f t="shared" si="16"/>
        <v>100.52460021375651</v>
      </c>
      <c r="X72" s="355"/>
      <c r="Y72" s="335">
        <f t="shared" si="32"/>
        <v>0</v>
      </c>
      <c r="Z72" s="339">
        <f t="shared" si="15"/>
        <v>4179204.2864694963</v>
      </c>
      <c r="AA72" s="361">
        <f t="shared" si="17"/>
        <v>531.0297695641037</v>
      </c>
      <c r="AB72" s="361">
        <f t="shared" si="18"/>
        <v>100.52460021375651</v>
      </c>
    </row>
    <row r="73" spans="1:28" ht="15">
      <c r="A73" s="80"/>
      <c r="B73" s="132">
        <v>39</v>
      </c>
      <c r="C73" s="128" t="s">
        <v>94</v>
      </c>
      <c r="D73" s="59">
        <f>Vertetie_ienemumi!I55</f>
        <v>1216337.75617885</v>
      </c>
      <c r="E73" s="140">
        <f>Iedzivotaju_skaits_struktura!C44</f>
        <v>3399</v>
      </c>
      <c r="F73" s="140">
        <f>Iedzivotaju_skaits_struktura!D44</f>
        <v>136</v>
      </c>
      <c r="G73" s="140">
        <f>Iedzivotaju_skaits_struktura!E44</f>
        <v>348</v>
      </c>
      <c r="H73" s="140">
        <f>Iedzivotaju_skaits_struktura!F44</f>
        <v>853</v>
      </c>
      <c r="I73" s="59">
        <f t="shared" si="19"/>
        <v>357.85164936123863</v>
      </c>
      <c r="J73" s="73">
        <f t="shared" si="20"/>
        <v>0.0030384884291907166</v>
      </c>
      <c r="K73" s="59">
        <f t="shared" si="21"/>
        <v>1785191.9787267046</v>
      </c>
      <c r="L73" s="59">
        <f t="shared" si="22"/>
        <v>68.13484323665895</v>
      </c>
      <c r="M73" s="59">
        <f t="shared" si="23"/>
        <v>-747373.4204205249</v>
      </c>
      <c r="N73" s="59">
        <f t="shared" si="24"/>
        <v>-568854.2225478545</v>
      </c>
      <c r="O73" s="74">
        <f t="shared" si="25"/>
        <v>0</v>
      </c>
      <c r="P73" s="59">
        <f t="shared" si="26"/>
        <v>0</v>
      </c>
      <c r="Q73" s="59">
        <f t="shared" si="27"/>
        <v>1216337.75617885</v>
      </c>
      <c r="R73" s="59">
        <f t="shared" si="28"/>
        <v>1695932.3797903692</v>
      </c>
      <c r="S73" s="74">
        <f t="shared" si="29"/>
        <v>-479594.6236115191</v>
      </c>
      <c r="T73" s="314">
        <f t="shared" si="30"/>
        <v>-479594.6236115191</v>
      </c>
      <c r="U73" s="325">
        <f t="shared" si="31"/>
        <v>1695932.3797903692</v>
      </c>
      <c r="V73" s="302">
        <f t="shared" si="33"/>
        <v>498.9503912298821</v>
      </c>
      <c r="W73" s="304">
        <f t="shared" si="16"/>
        <v>94.99999999999999</v>
      </c>
      <c r="X73" s="355"/>
      <c r="Y73" s="335">
        <f t="shared" si="32"/>
        <v>35703.83957453421</v>
      </c>
      <c r="Z73" s="339">
        <f t="shared" si="15"/>
        <v>1731636.2193649034</v>
      </c>
      <c r="AA73" s="361">
        <f t="shared" si="17"/>
        <v>509.4546099926165</v>
      </c>
      <c r="AB73" s="361">
        <f t="shared" si="18"/>
        <v>97</v>
      </c>
    </row>
    <row r="74" spans="1:28" ht="15">
      <c r="A74" s="79"/>
      <c r="B74" s="132">
        <v>40</v>
      </c>
      <c r="C74" s="128" t="s">
        <v>130</v>
      </c>
      <c r="D74" s="59">
        <f>Vertetie_ienemumi!I56</f>
        <v>8320080.9003407555</v>
      </c>
      <c r="E74" s="140">
        <f>Iedzivotaju_skaits_struktura!C45</f>
        <v>7821</v>
      </c>
      <c r="F74" s="140">
        <f>Iedzivotaju_skaits_struktura!D45</f>
        <v>632</v>
      </c>
      <c r="G74" s="140">
        <f>Iedzivotaju_skaits_struktura!E45</f>
        <v>1075</v>
      </c>
      <c r="H74" s="140">
        <f>Iedzivotaju_skaits_struktura!F45</f>
        <v>1112</v>
      </c>
      <c r="I74" s="59">
        <f t="shared" si="19"/>
        <v>1063.8129267792808</v>
      </c>
      <c r="J74" s="73">
        <f t="shared" si="20"/>
        <v>0.007790261425799155</v>
      </c>
      <c r="K74" s="59">
        <f t="shared" si="21"/>
        <v>4576983.76466248</v>
      </c>
      <c r="L74" s="59">
        <f t="shared" si="22"/>
        <v>181.78086985096184</v>
      </c>
      <c r="M74" s="59">
        <f t="shared" si="23"/>
        <v>3285398.7592120273</v>
      </c>
      <c r="N74" s="59">
        <f t="shared" si="24"/>
        <v>3743097.1356782755</v>
      </c>
      <c r="O74" s="74">
        <f t="shared" si="25"/>
        <v>1478429.4416454122</v>
      </c>
      <c r="P74" s="59">
        <f t="shared" si="26"/>
        <v>2912028.315119264</v>
      </c>
      <c r="Q74" s="59">
        <f t="shared" si="27"/>
        <v>6841651.458695343</v>
      </c>
      <c r="R74" s="59">
        <f t="shared" si="28"/>
        <v>4348134.576429356</v>
      </c>
      <c r="S74" s="74">
        <f t="shared" si="29"/>
        <v>0</v>
      </c>
      <c r="T74" s="314">
        <f t="shared" si="30"/>
        <v>1478429.4416454122</v>
      </c>
      <c r="U74" s="325">
        <f t="shared" si="31"/>
        <v>6841651.458695343</v>
      </c>
      <c r="V74" s="302">
        <f t="shared" si="33"/>
        <v>874.7796264793943</v>
      </c>
      <c r="W74" s="304">
        <f t="shared" si="16"/>
        <v>149.479478418029</v>
      </c>
      <c r="X74" s="355"/>
      <c r="Y74" s="335">
        <f t="shared" si="32"/>
        <v>0</v>
      </c>
      <c r="Z74" s="339">
        <f t="shared" si="15"/>
        <v>6841651.458695343</v>
      </c>
      <c r="AA74" s="361">
        <f t="shared" si="17"/>
        <v>874.7796264793943</v>
      </c>
      <c r="AB74" s="361">
        <f t="shared" si="18"/>
        <v>149.479478418029</v>
      </c>
    </row>
    <row r="75" spans="1:28" ht="15">
      <c r="A75" s="80"/>
      <c r="B75" s="132">
        <v>41</v>
      </c>
      <c r="C75" s="128" t="s">
        <v>131</v>
      </c>
      <c r="D75" s="59">
        <f>Vertetie_ienemumi!I57</f>
        <v>4640602.273793524</v>
      </c>
      <c r="E75" s="140">
        <f>Iedzivotaju_skaits_struktura!C46</f>
        <v>10000</v>
      </c>
      <c r="F75" s="140">
        <f>Iedzivotaju_skaits_struktura!D46</f>
        <v>550</v>
      </c>
      <c r="G75" s="140">
        <f>Iedzivotaju_skaits_struktura!E46</f>
        <v>1235</v>
      </c>
      <c r="H75" s="140">
        <f>Iedzivotaju_skaits_struktura!F46</f>
        <v>2075</v>
      </c>
      <c r="I75" s="59">
        <f t="shared" si="19"/>
        <v>464.0602273793524</v>
      </c>
      <c r="J75" s="73">
        <f t="shared" si="20"/>
        <v>0.009464427939945268</v>
      </c>
      <c r="K75" s="59">
        <f t="shared" si="21"/>
        <v>5560600.685297756</v>
      </c>
      <c r="L75" s="59">
        <f t="shared" si="22"/>
        <v>83.45505344527416</v>
      </c>
      <c r="M75" s="59">
        <f t="shared" si="23"/>
        <v>-1476058.4800340077</v>
      </c>
      <c r="N75" s="59">
        <f t="shared" si="24"/>
        <v>-919998.4115042323</v>
      </c>
      <c r="O75" s="74">
        <f t="shared" si="25"/>
        <v>0</v>
      </c>
      <c r="P75" s="59">
        <f t="shared" si="26"/>
        <v>0</v>
      </c>
      <c r="Q75" s="59">
        <f t="shared" si="27"/>
        <v>4640602.273793524</v>
      </c>
      <c r="R75" s="59">
        <f t="shared" si="28"/>
        <v>5282570.651032869</v>
      </c>
      <c r="S75" s="74">
        <f t="shared" si="29"/>
        <v>-641968.3772393446</v>
      </c>
      <c r="T75" s="314">
        <f t="shared" si="30"/>
        <v>-641968.3772393446</v>
      </c>
      <c r="U75" s="325">
        <f t="shared" si="31"/>
        <v>5282570.651032869</v>
      </c>
      <c r="V75" s="302">
        <f t="shared" si="33"/>
        <v>528.2570651032869</v>
      </c>
      <c r="W75" s="304">
        <f t="shared" si="16"/>
        <v>95</v>
      </c>
      <c r="X75" s="355"/>
      <c r="Y75" s="335">
        <f t="shared" si="32"/>
        <v>111212.01370595489</v>
      </c>
      <c r="Z75" s="339">
        <f t="shared" si="15"/>
        <v>5393782.664738824</v>
      </c>
      <c r="AA75" s="361">
        <f t="shared" si="17"/>
        <v>539.3782664738824</v>
      </c>
      <c r="AB75" s="361">
        <f t="shared" si="18"/>
        <v>97</v>
      </c>
    </row>
    <row r="76" spans="1:28" ht="15">
      <c r="A76" s="79"/>
      <c r="B76" s="132">
        <v>42</v>
      </c>
      <c r="C76" s="128" t="s">
        <v>66</v>
      </c>
      <c r="D76" s="59">
        <f>Vertetie_ienemumi!I58</f>
        <v>9272526.469345078</v>
      </c>
      <c r="E76" s="140">
        <f>Iedzivotaju_skaits_struktura!C47</f>
        <v>24311</v>
      </c>
      <c r="F76" s="140">
        <f>Iedzivotaju_skaits_struktura!D47</f>
        <v>1211</v>
      </c>
      <c r="G76" s="140">
        <f>Iedzivotaju_skaits_struktura!E47</f>
        <v>2811</v>
      </c>
      <c r="H76" s="140">
        <f>Iedzivotaju_skaits_struktura!F47</f>
        <v>4951</v>
      </c>
      <c r="I76" s="59">
        <f t="shared" si="19"/>
        <v>381.412795415453</v>
      </c>
      <c r="J76" s="73">
        <f aca="true" t="shared" si="34" ref="J76:J107">($I$18*(E76/$E$154))+($I$19*(F76/$F$154))+($I$20*(G76/$G$154))+($I$21*(H76/$H$154))</f>
        <v>0.02226770533127901</v>
      </c>
      <c r="K76" s="59">
        <f aca="true" t="shared" si="35" ref="K76:K107">$E$12*J76</f>
        <v>13082863.360660192</v>
      </c>
      <c r="L76" s="59">
        <f t="shared" si="22"/>
        <v>70.87535972612316</v>
      </c>
      <c r="M76" s="59">
        <f t="shared" si="23"/>
        <v>-5118623.227381133</v>
      </c>
      <c r="N76" s="59">
        <f t="shared" si="24"/>
        <v>-3810336.8913151138</v>
      </c>
      <c r="O76" s="74">
        <f t="shared" si="25"/>
        <v>0</v>
      </c>
      <c r="P76" s="59">
        <f t="shared" si="26"/>
        <v>0</v>
      </c>
      <c r="Q76" s="59">
        <f t="shared" si="27"/>
        <v>9272526.469345078</v>
      </c>
      <c r="R76" s="59">
        <f t="shared" si="28"/>
        <v>12428720.192627182</v>
      </c>
      <c r="S76" s="74">
        <f t="shared" si="29"/>
        <v>-3156193.7232821044</v>
      </c>
      <c r="T76" s="314">
        <f t="shared" si="30"/>
        <v>-3156193.7232821044</v>
      </c>
      <c r="U76" s="325">
        <f aca="true" t="shared" si="36" ref="U76:U107">D76-T76</f>
        <v>12428720.192627182</v>
      </c>
      <c r="V76" s="302">
        <f t="shared" si="33"/>
        <v>511.2385419204139</v>
      </c>
      <c r="W76" s="304">
        <f t="shared" si="16"/>
        <v>95</v>
      </c>
      <c r="X76" s="355"/>
      <c r="Y76" s="335">
        <f t="shared" si="32"/>
        <v>261657.267213203</v>
      </c>
      <c r="Z76" s="339">
        <f t="shared" si="15"/>
        <v>12690377.459840385</v>
      </c>
      <c r="AA76" s="361">
        <f t="shared" si="17"/>
        <v>522.0014585924225</v>
      </c>
      <c r="AB76" s="361">
        <f t="shared" si="18"/>
        <v>97</v>
      </c>
    </row>
    <row r="77" spans="1:28" ht="15">
      <c r="A77" s="80" t="s">
        <v>69</v>
      </c>
      <c r="B77" s="132">
        <v>43</v>
      </c>
      <c r="C77" s="128" t="s">
        <v>44</v>
      </c>
      <c r="D77" s="59">
        <f>Vertetie_ienemumi!I59</f>
        <v>4809323.4704755</v>
      </c>
      <c r="E77" s="140">
        <f>Iedzivotaju_skaits_struktura!C48</f>
        <v>9600</v>
      </c>
      <c r="F77" s="140">
        <f>Iedzivotaju_skaits_struktura!D48</f>
        <v>616</v>
      </c>
      <c r="G77" s="140">
        <f>Iedzivotaju_skaits_struktura!E48</f>
        <v>1178</v>
      </c>
      <c r="H77" s="140">
        <f>Iedzivotaju_skaits_struktura!F48</f>
        <v>1792</v>
      </c>
      <c r="I77" s="59">
        <f t="shared" si="19"/>
        <v>500.971194841198</v>
      </c>
      <c r="J77" s="73">
        <f t="shared" si="34"/>
        <v>0.00915426703494621</v>
      </c>
      <c r="K77" s="59">
        <f t="shared" si="35"/>
        <v>5378372.984708352</v>
      </c>
      <c r="L77" s="59">
        <f t="shared" si="22"/>
        <v>89.41967178827578</v>
      </c>
      <c r="M77" s="59">
        <f t="shared" si="23"/>
        <v>-1106886.8127036868</v>
      </c>
      <c r="N77" s="59">
        <f t="shared" si="24"/>
        <v>-569049.5142328516</v>
      </c>
      <c r="O77" s="74">
        <f t="shared" si="25"/>
        <v>0</v>
      </c>
      <c r="P77" s="59">
        <f t="shared" si="26"/>
        <v>0</v>
      </c>
      <c r="Q77" s="59">
        <f t="shared" si="27"/>
        <v>4809323.4704755</v>
      </c>
      <c r="R77" s="59">
        <f t="shared" si="28"/>
        <v>5109454.335472934</v>
      </c>
      <c r="S77" s="74">
        <f t="shared" si="29"/>
        <v>-300130.8649974335</v>
      </c>
      <c r="T77" s="314">
        <f t="shared" si="30"/>
        <v>-300130.8649974335</v>
      </c>
      <c r="U77" s="325">
        <f t="shared" si="36"/>
        <v>5109454.335472934</v>
      </c>
      <c r="V77" s="302">
        <f t="shared" si="33"/>
        <v>532.234826611764</v>
      </c>
      <c r="W77" s="304">
        <f t="shared" si="16"/>
        <v>95</v>
      </c>
      <c r="X77" s="355"/>
      <c r="Y77" s="335">
        <f t="shared" si="32"/>
        <v>107567.4596941676</v>
      </c>
      <c r="Z77" s="339">
        <f t="shared" si="15"/>
        <v>5217021.795167102</v>
      </c>
      <c r="AA77" s="361">
        <f t="shared" si="17"/>
        <v>543.4397703299064</v>
      </c>
      <c r="AB77" s="361">
        <f t="shared" si="18"/>
        <v>97</v>
      </c>
    </row>
    <row r="78" spans="1:28" ht="15">
      <c r="A78" s="79"/>
      <c r="B78" s="132">
        <v>44</v>
      </c>
      <c r="C78" s="128" t="s">
        <v>132</v>
      </c>
      <c r="D78" s="59">
        <f>Vertetie_ienemumi!I60</f>
        <v>7431248.020013258</v>
      </c>
      <c r="E78" s="140">
        <f>Iedzivotaju_skaits_struktura!C49</f>
        <v>9088</v>
      </c>
      <c r="F78" s="140">
        <f>Iedzivotaju_skaits_struktura!D49</f>
        <v>789</v>
      </c>
      <c r="G78" s="140">
        <f>Iedzivotaju_skaits_struktura!E49</f>
        <v>1175</v>
      </c>
      <c r="H78" s="140">
        <f>Iedzivotaju_skaits_struktura!F49</f>
        <v>1589</v>
      </c>
      <c r="I78" s="59">
        <f t="shared" si="19"/>
        <v>817.6989458641349</v>
      </c>
      <c r="J78" s="73">
        <f t="shared" si="34"/>
        <v>0.009199513054652504</v>
      </c>
      <c r="K78" s="59">
        <f t="shared" si="35"/>
        <v>5404956.212958624</v>
      </c>
      <c r="L78" s="59">
        <f t="shared" si="22"/>
        <v>137.4895138317034</v>
      </c>
      <c r="M78" s="59">
        <f t="shared" si="23"/>
        <v>1485796.1857587714</v>
      </c>
      <c r="N78" s="59">
        <f t="shared" si="24"/>
        <v>2026291.8070546342</v>
      </c>
      <c r="O78" s="74">
        <f t="shared" si="25"/>
        <v>668608.283591447</v>
      </c>
      <c r="P78" s="59">
        <f t="shared" si="26"/>
        <v>2600936.80700464</v>
      </c>
      <c r="Q78" s="59">
        <f t="shared" si="27"/>
        <v>6762639.73642181</v>
      </c>
      <c r="R78" s="59">
        <f t="shared" si="28"/>
        <v>5134708.402310693</v>
      </c>
      <c r="S78" s="74">
        <f t="shared" si="29"/>
        <v>0</v>
      </c>
      <c r="T78" s="314">
        <f t="shared" si="30"/>
        <v>668608.283591447</v>
      </c>
      <c r="U78" s="325">
        <f t="shared" si="36"/>
        <v>6762639.73642181</v>
      </c>
      <c r="V78" s="302">
        <f t="shared" si="33"/>
        <v>744.1284921238788</v>
      </c>
      <c r="W78" s="304">
        <f t="shared" si="16"/>
        <v>125.11923260743684</v>
      </c>
      <c r="X78" s="355"/>
      <c r="Y78" s="335">
        <f t="shared" si="32"/>
        <v>0</v>
      </c>
      <c r="Z78" s="339">
        <f t="shared" si="15"/>
        <v>6762639.73642181</v>
      </c>
      <c r="AA78" s="361">
        <f t="shared" si="17"/>
        <v>744.1284921238788</v>
      </c>
      <c r="AB78" s="361">
        <f t="shared" si="18"/>
        <v>125.11923260743684</v>
      </c>
    </row>
    <row r="79" spans="1:28" ht="15">
      <c r="A79" s="80" t="s">
        <v>72</v>
      </c>
      <c r="B79" s="132">
        <v>45</v>
      </c>
      <c r="C79" s="128" t="s">
        <v>104</v>
      </c>
      <c r="D79" s="59">
        <f>Vertetie_ienemumi!I61</f>
        <v>4583220.228621576</v>
      </c>
      <c r="E79" s="140">
        <f>Iedzivotaju_skaits_struktura!C50</f>
        <v>8699</v>
      </c>
      <c r="F79" s="140">
        <f>Iedzivotaju_skaits_struktura!D50</f>
        <v>516</v>
      </c>
      <c r="G79" s="140">
        <f>Iedzivotaju_skaits_struktura!E50</f>
        <v>914</v>
      </c>
      <c r="H79" s="140">
        <f>Iedzivotaju_skaits_struktura!F50</f>
        <v>1554</v>
      </c>
      <c r="I79" s="59">
        <f t="shared" si="19"/>
        <v>526.8674823107916</v>
      </c>
      <c r="J79" s="73">
        <f t="shared" si="34"/>
        <v>0.00783928227852329</v>
      </c>
      <c r="K79" s="59">
        <f t="shared" si="35"/>
        <v>4605784.80673088</v>
      </c>
      <c r="L79" s="59">
        <f t="shared" si="22"/>
        <v>99.51008179808295</v>
      </c>
      <c r="M79" s="59">
        <f t="shared" si="23"/>
        <v>-483143.0587823922</v>
      </c>
      <c r="N79" s="59">
        <f t="shared" si="24"/>
        <v>-22564.57810930442</v>
      </c>
      <c r="O79" s="74">
        <f t="shared" si="25"/>
        <v>0</v>
      </c>
      <c r="P79" s="59">
        <f t="shared" si="26"/>
        <v>0</v>
      </c>
      <c r="Q79" s="59">
        <f t="shared" si="27"/>
        <v>4583220.228621576</v>
      </c>
      <c r="R79" s="59">
        <f t="shared" si="28"/>
        <v>4375495.5663943365</v>
      </c>
      <c r="S79" s="74">
        <f t="shared" si="29"/>
        <v>0</v>
      </c>
      <c r="T79" s="314">
        <f t="shared" si="30"/>
        <v>0</v>
      </c>
      <c r="U79" s="325">
        <f t="shared" si="36"/>
        <v>4583220.228621576</v>
      </c>
      <c r="V79" s="302">
        <f t="shared" si="33"/>
        <v>526.8674823107916</v>
      </c>
      <c r="W79" s="304">
        <f t="shared" si="16"/>
        <v>99.51008179808295</v>
      </c>
      <c r="X79" s="355"/>
      <c r="Y79" s="335">
        <f t="shared" si="32"/>
        <v>0</v>
      </c>
      <c r="Z79" s="339">
        <f t="shared" si="15"/>
        <v>4583220.228621576</v>
      </c>
      <c r="AA79" s="361">
        <f t="shared" si="17"/>
        <v>526.8674823107916</v>
      </c>
      <c r="AB79" s="361">
        <f t="shared" si="18"/>
        <v>99.51008179808295</v>
      </c>
    </row>
    <row r="80" spans="1:28" ht="15">
      <c r="A80" s="80"/>
      <c r="B80" s="132">
        <v>46</v>
      </c>
      <c r="C80" s="128" t="s">
        <v>60</v>
      </c>
      <c r="D80" s="59">
        <f>Vertetie_ienemumi!I62</f>
        <v>2810071.1029170332</v>
      </c>
      <c r="E80" s="140">
        <f>Iedzivotaju_skaits_struktura!C51</f>
        <v>8422</v>
      </c>
      <c r="F80" s="140">
        <f>Iedzivotaju_skaits_struktura!D51</f>
        <v>358</v>
      </c>
      <c r="G80" s="140">
        <f>Iedzivotaju_skaits_struktura!E51</f>
        <v>957</v>
      </c>
      <c r="H80" s="140">
        <f>Iedzivotaju_skaits_struktura!F51</f>
        <v>2013</v>
      </c>
      <c r="I80" s="59">
        <f t="shared" si="19"/>
        <v>333.6584069006214</v>
      </c>
      <c r="J80" s="73">
        <f t="shared" si="34"/>
        <v>0.007713794021195515</v>
      </c>
      <c r="K80" s="59">
        <f t="shared" si="35"/>
        <v>4532057.150487805</v>
      </c>
      <c r="L80" s="59">
        <f t="shared" si="22"/>
        <v>62.004317456909675</v>
      </c>
      <c r="M80" s="59">
        <f t="shared" si="23"/>
        <v>-2175191.762619552</v>
      </c>
      <c r="N80" s="59">
        <f t="shared" si="24"/>
        <v>-1721986.0475707715</v>
      </c>
      <c r="O80" s="74">
        <f t="shared" si="25"/>
        <v>0</v>
      </c>
      <c r="P80" s="59">
        <f t="shared" si="26"/>
        <v>0</v>
      </c>
      <c r="Q80" s="59">
        <f t="shared" si="27"/>
        <v>2810071.1029170332</v>
      </c>
      <c r="R80" s="59">
        <f t="shared" si="28"/>
        <v>4305454.292963414</v>
      </c>
      <c r="S80" s="74">
        <f t="shared" si="29"/>
        <v>-1495383.1900463812</v>
      </c>
      <c r="T80" s="314">
        <f t="shared" si="30"/>
        <v>-1495383.1900463812</v>
      </c>
      <c r="U80" s="325">
        <f t="shared" si="36"/>
        <v>4305454.292963414</v>
      </c>
      <c r="V80" s="302">
        <f t="shared" si="33"/>
        <v>511.2151855810276</v>
      </c>
      <c r="W80" s="304">
        <f t="shared" si="16"/>
        <v>95</v>
      </c>
      <c r="X80" s="355"/>
      <c r="Y80" s="335">
        <f t="shared" si="32"/>
        <v>90641.14300975576</v>
      </c>
      <c r="Z80" s="339">
        <f t="shared" si="15"/>
        <v>4396095.43597317</v>
      </c>
      <c r="AA80" s="361">
        <f t="shared" si="17"/>
        <v>521.9776105406281</v>
      </c>
      <c r="AB80" s="361">
        <f t="shared" si="18"/>
        <v>96.99999999999999</v>
      </c>
    </row>
    <row r="81" spans="1:28" ht="15">
      <c r="A81" s="80" t="s">
        <v>75</v>
      </c>
      <c r="B81" s="132">
        <v>47</v>
      </c>
      <c r="C81" s="128" t="s">
        <v>31</v>
      </c>
      <c r="D81" s="59">
        <f>Vertetie_ienemumi!I63</f>
        <v>2524426.73280536</v>
      </c>
      <c r="E81" s="140">
        <f>Iedzivotaju_skaits_struktura!C52</f>
        <v>6350</v>
      </c>
      <c r="F81" s="140">
        <f>Iedzivotaju_skaits_struktura!D52</f>
        <v>289</v>
      </c>
      <c r="G81" s="140">
        <f>Iedzivotaju_skaits_struktura!E52</f>
        <v>735</v>
      </c>
      <c r="H81" s="140">
        <f>Iedzivotaju_skaits_struktura!F52</f>
        <v>1302</v>
      </c>
      <c r="I81" s="59">
        <f t="shared" si="19"/>
        <v>397.5475169772221</v>
      </c>
      <c r="J81" s="73">
        <f t="shared" si="34"/>
        <v>0.005760328579442763</v>
      </c>
      <c r="K81" s="59">
        <f t="shared" si="35"/>
        <v>3384344.7538124435</v>
      </c>
      <c r="L81" s="59">
        <f t="shared" si="22"/>
        <v>74.59129954067501</v>
      </c>
      <c r="M81" s="59">
        <f t="shared" si="23"/>
        <v>-1198352.4963883278</v>
      </c>
      <c r="N81" s="59">
        <f t="shared" si="24"/>
        <v>-859918.0210070834</v>
      </c>
      <c r="O81" s="74">
        <f t="shared" si="25"/>
        <v>0</v>
      </c>
      <c r="P81" s="59">
        <f t="shared" si="26"/>
        <v>0</v>
      </c>
      <c r="Q81" s="59">
        <f t="shared" si="27"/>
        <v>2524426.73280536</v>
      </c>
      <c r="R81" s="59">
        <f t="shared" si="28"/>
        <v>3215127.5161218215</v>
      </c>
      <c r="S81" s="74">
        <f t="shared" si="29"/>
        <v>-690700.7833164614</v>
      </c>
      <c r="T81" s="314">
        <f t="shared" si="30"/>
        <v>-690700.7833164614</v>
      </c>
      <c r="U81" s="325">
        <f t="shared" si="36"/>
        <v>3215127.5161218215</v>
      </c>
      <c r="V81" s="302">
        <f t="shared" si="33"/>
        <v>506.3192938774522</v>
      </c>
      <c r="W81" s="304">
        <f t="shared" si="16"/>
        <v>95</v>
      </c>
      <c r="X81" s="355"/>
      <c r="Y81" s="335">
        <f t="shared" si="32"/>
        <v>67686.8950762488</v>
      </c>
      <c r="Z81" s="339">
        <f t="shared" si="15"/>
        <v>3282814.4111980703</v>
      </c>
      <c r="AA81" s="361">
        <f t="shared" si="17"/>
        <v>516.9786474327669</v>
      </c>
      <c r="AB81" s="361">
        <f t="shared" si="18"/>
        <v>97.00000000000001</v>
      </c>
    </row>
    <row r="82" spans="1:28" ht="15">
      <c r="A82" s="80"/>
      <c r="B82" s="132">
        <v>48</v>
      </c>
      <c r="C82" s="128" t="s">
        <v>54</v>
      </c>
      <c r="D82" s="59">
        <f>Vertetie_ienemumi!I64</f>
        <v>860110.9114326858</v>
      </c>
      <c r="E82" s="140">
        <f>Iedzivotaju_skaits_struktura!C53</f>
        <v>2554</v>
      </c>
      <c r="F82" s="140">
        <f>Iedzivotaju_skaits_struktura!D53</f>
        <v>114</v>
      </c>
      <c r="G82" s="140">
        <f>Iedzivotaju_skaits_struktura!E53</f>
        <v>304</v>
      </c>
      <c r="H82" s="140">
        <f>Iedzivotaju_skaits_struktura!F53</f>
        <v>571</v>
      </c>
      <c r="I82" s="59">
        <f t="shared" si="19"/>
        <v>336.7701297700414</v>
      </c>
      <c r="J82" s="73">
        <f t="shared" si="34"/>
        <v>0.002356978470609028</v>
      </c>
      <c r="K82" s="59">
        <f t="shared" si="35"/>
        <v>1384786.9287043682</v>
      </c>
      <c r="L82" s="59">
        <f t="shared" si="22"/>
        <v>62.11142621323131</v>
      </c>
      <c r="M82" s="59">
        <f t="shared" si="23"/>
        <v>-663154.7101421193</v>
      </c>
      <c r="N82" s="59">
        <f t="shared" si="24"/>
        <v>-524676.0172716824</v>
      </c>
      <c r="O82" s="74">
        <f t="shared" si="25"/>
        <v>0</v>
      </c>
      <c r="P82" s="59">
        <f t="shared" si="26"/>
        <v>0</v>
      </c>
      <c r="Q82" s="59">
        <f t="shared" si="27"/>
        <v>860110.9114326858</v>
      </c>
      <c r="R82" s="59">
        <f t="shared" si="28"/>
        <v>1315547.5822691498</v>
      </c>
      <c r="S82" s="74">
        <f t="shared" si="29"/>
        <v>-455436.67083646404</v>
      </c>
      <c r="T82" s="314">
        <f t="shared" si="30"/>
        <v>-455436.67083646404</v>
      </c>
      <c r="U82" s="325">
        <f t="shared" si="36"/>
        <v>1315547.5822691498</v>
      </c>
      <c r="V82" s="302">
        <f t="shared" si="33"/>
        <v>515.0930235979444</v>
      </c>
      <c r="W82" s="304">
        <f t="shared" si="16"/>
        <v>95</v>
      </c>
      <c r="X82" s="355"/>
      <c r="Y82" s="335">
        <f t="shared" si="32"/>
        <v>27695.738574087154</v>
      </c>
      <c r="Z82" s="339">
        <f t="shared" si="15"/>
        <v>1343243.320843237</v>
      </c>
      <c r="AA82" s="361">
        <f t="shared" si="17"/>
        <v>525.9370872526379</v>
      </c>
      <c r="AB82" s="361">
        <f t="shared" si="18"/>
        <v>96.99999999999999</v>
      </c>
    </row>
    <row r="83" spans="1:28" ht="15">
      <c r="A83" s="80"/>
      <c r="B83" s="132">
        <v>49</v>
      </c>
      <c r="C83" s="128" t="s">
        <v>115</v>
      </c>
      <c r="D83" s="59">
        <f>Vertetie_ienemumi!I65</f>
        <v>1141919.2875952097</v>
      </c>
      <c r="E83" s="140">
        <f>Iedzivotaju_skaits_struktura!C54</f>
        <v>2698</v>
      </c>
      <c r="F83" s="140">
        <f>Iedzivotaju_skaits_struktura!D54</f>
        <v>150</v>
      </c>
      <c r="G83" s="140">
        <f>Iedzivotaju_skaits_struktura!E54</f>
        <v>327</v>
      </c>
      <c r="H83" s="140">
        <f>Iedzivotaju_skaits_struktura!F54</f>
        <v>528</v>
      </c>
      <c r="I83" s="59">
        <f t="shared" si="19"/>
        <v>423.2465854689435</v>
      </c>
      <c r="J83" s="73">
        <f t="shared" si="34"/>
        <v>0.0025255672125731633</v>
      </c>
      <c r="K83" s="59">
        <f t="shared" si="35"/>
        <v>1483837.2548358256</v>
      </c>
      <c r="L83" s="59">
        <f t="shared" si="22"/>
        <v>76.95717868477116</v>
      </c>
      <c r="M83" s="59">
        <f t="shared" si="23"/>
        <v>-490301.69272419857</v>
      </c>
      <c r="N83" s="59">
        <f t="shared" si="24"/>
        <v>-341917.967240616</v>
      </c>
      <c r="O83" s="74">
        <f t="shared" si="25"/>
        <v>0</v>
      </c>
      <c r="P83" s="59">
        <f t="shared" si="26"/>
        <v>0</v>
      </c>
      <c r="Q83" s="59">
        <f t="shared" si="27"/>
        <v>1141919.2875952097</v>
      </c>
      <c r="R83" s="59">
        <f t="shared" si="28"/>
        <v>1409645.3920940342</v>
      </c>
      <c r="S83" s="74">
        <f t="shared" si="29"/>
        <v>-267726.10449882457</v>
      </c>
      <c r="T83" s="314">
        <f t="shared" si="30"/>
        <v>-267726.10449882457</v>
      </c>
      <c r="U83" s="325">
        <f t="shared" si="36"/>
        <v>1409645.3920940342</v>
      </c>
      <c r="V83" s="302">
        <f t="shared" si="33"/>
        <v>522.477906632333</v>
      </c>
      <c r="W83" s="304">
        <f t="shared" si="16"/>
        <v>95</v>
      </c>
      <c r="X83" s="355"/>
      <c r="Y83" s="335">
        <f t="shared" si="32"/>
        <v>29676.745096716564</v>
      </c>
      <c r="Z83" s="339">
        <f t="shared" si="15"/>
        <v>1439322.1371907508</v>
      </c>
      <c r="AA83" s="361">
        <f t="shared" si="17"/>
        <v>533.4774415088032</v>
      </c>
      <c r="AB83" s="361">
        <f t="shared" si="18"/>
        <v>97</v>
      </c>
    </row>
    <row r="84" spans="1:28" ht="15">
      <c r="A84" s="80"/>
      <c r="B84" s="132">
        <v>50</v>
      </c>
      <c r="C84" s="128" t="s">
        <v>71</v>
      </c>
      <c r="D84" s="59">
        <f>Vertetie_ienemumi!I66</f>
        <v>1736432.5792233082</v>
      </c>
      <c r="E84" s="140">
        <f>Iedzivotaju_skaits_struktura!C55</f>
        <v>5462</v>
      </c>
      <c r="F84" s="140">
        <f>Iedzivotaju_skaits_struktura!D55</f>
        <v>216</v>
      </c>
      <c r="G84" s="140">
        <f>Iedzivotaju_skaits_struktura!E55</f>
        <v>582</v>
      </c>
      <c r="H84" s="140">
        <f>Iedzivotaju_skaits_struktura!F55</f>
        <v>1224</v>
      </c>
      <c r="I84" s="59">
        <f t="shared" si="19"/>
        <v>317.9114938160579</v>
      </c>
      <c r="J84" s="73">
        <f t="shared" si="34"/>
        <v>0.004837387402205505</v>
      </c>
      <c r="K84" s="59">
        <f t="shared" si="35"/>
        <v>2842092.504104397</v>
      </c>
      <c r="L84" s="59">
        <f t="shared" si="22"/>
        <v>61.09697614400819</v>
      </c>
      <c r="M84" s="59">
        <f t="shared" si="23"/>
        <v>-1389869.1752915285</v>
      </c>
      <c r="N84" s="59">
        <f t="shared" si="24"/>
        <v>-1105659.9248810885</v>
      </c>
      <c r="O84" s="74">
        <f t="shared" si="25"/>
        <v>0</v>
      </c>
      <c r="P84" s="59">
        <f t="shared" si="26"/>
        <v>0</v>
      </c>
      <c r="Q84" s="59">
        <f t="shared" si="27"/>
        <v>1736432.5792233082</v>
      </c>
      <c r="R84" s="59">
        <f t="shared" si="28"/>
        <v>2699987.8788991766</v>
      </c>
      <c r="S84" s="74">
        <f t="shared" si="29"/>
        <v>-963555.2996758684</v>
      </c>
      <c r="T84" s="314">
        <f t="shared" si="30"/>
        <v>-963555.2996758684</v>
      </c>
      <c r="U84" s="325">
        <f t="shared" si="36"/>
        <v>2699987.8788991766</v>
      </c>
      <c r="V84" s="302">
        <f t="shared" si="33"/>
        <v>494.32220411921946</v>
      </c>
      <c r="W84" s="304">
        <f t="shared" si="16"/>
        <v>94.99999999999999</v>
      </c>
      <c r="X84" s="355"/>
      <c r="Y84" s="335">
        <f t="shared" si="32"/>
        <v>56841.85008208826</v>
      </c>
      <c r="Z84" s="339">
        <f t="shared" si="15"/>
        <v>2756829.728981265</v>
      </c>
      <c r="AA84" s="361">
        <f t="shared" si="17"/>
        <v>504.7289873638347</v>
      </c>
      <c r="AB84" s="361">
        <f t="shared" si="18"/>
        <v>97</v>
      </c>
    </row>
    <row r="85" spans="1:28" ht="15">
      <c r="A85" s="80"/>
      <c r="B85" s="132">
        <v>51</v>
      </c>
      <c r="C85" s="128" t="s">
        <v>67</v>
      </c>
      <c r="D85" s="59">
        <f>Vertetie_ienemumi!I67</f>
        <v>11268953.226111332</v>
      </c>
      <c r="E85" s="140">
        <f>Iedzivotaju_skaits_struktura!C56</f>
        <v>26439</v>
      </c>
      <c r="F85" s="140">
        <f>Iedzivotaju_skaits_struktura!D56</f>
        <v>1379</v>
      </c>
      <c r="G85" s="140">
        <f>Iedzivotaju_skaits_struktura!E56</f>
        <v>3007</v>
      </c>
      <c r="H85" s="140">
        <f>Iedzivotaju_skaits_struktura!F56</f>
        <v>5096</v>
      </c>
      <c r="I85" s="59">
        <f t="shared" si="19"/>
        <v>426.22463883321353</v>
      </c>
      <c r="J85" s="73">
        <f t="shared" si="34"/>
        <v>0.024085457210537266</v>
      </c>
      <c r="K85" s="59">
        <f t="shared" si="35"/>
        <v>14150840.464996746</v>
      </c>
      <c r="L85" s="59">
        <f t="shared" si="22"/>
        <v>79.63451537727391</v>
      </c>
      <c r="M85" s="59">
        <f t="shared" si="23"/>
        <v>-4296971.285385089</v>
      </c>
      <c r="N85" s="59">
        <f t="shared" si="24"/>
        <v>-2881887.238885414</v>
      </c>
      <c r="O85" s="74">
        <f t="shared" si="25"/>
        <v>0</v>
      </c>
      <c r="P85" s="59">
        <f t="shared" si="26"/>
        <v>0</v>
      </c>
      <c r="Q85" s="59">
        <f t="shared" si="27"/>
        <v>11268953.226111332</v>
      </c>
      <c r="R85" s="59">
        <f t="shared" si="28"/>
        <v>13443298.44174691</v>
      </c>
      <c r="S85" s="74">
        <f t="shared" si="29"/>
        <v>-2174345.215635577</v>
      </c>
      <c r="T85" s="314">
        <f t="shared" si="30"/>
        <v>-2174345.215635577</v>
      </c>
      <c r="U85" s="325">
        <f t="shared" si="36"/>
        <v>13443298.44174691</v>
      </c>
      <c r="V85" s="302">
        <f t="shared" si="33"/>
        <v>508.4647090187567</v>
      </c>
      <c r="W85" s="304">
        <f t="shared" si="16"/>
        <v>95</v>
      </c>
      <c r="X85" s="355"/>
      <c r="Y85" s="335">
        <f t="shared" si="32"/>
        <v>283016.80929993466</v>
      </c>
      <c r="Z85" s="339">
        <f t="shared" si="15"/>
        <v>13726315.251046844</v>
      </c>
      <c r="AA85" s="361">
        <f t="shared" si="17"/>
        <v>519.1692292086253</v>
      </c>
      <c r="AB85" s="361">
        <f t="shared" si="18"/>
        <v>97</v>
      </c>
    </row>
    <row r="86" spans="1:28" ht="15">
      <c r="A86" s="79"/>
      <c r="B86" s="132">
        <v>52</v>
      </c>
      <c r="C86" s="128" t="s">
        <v>133</v>
      </c>
      <c r="D86" s="59">
        <f>Vertetie_ienemumi!I68</f>
        <v>3390213.2282475648</v>
      </c>
      <c r="E86" s="140">
        <f>Iedzivotaju_skaits_struktura!C57</f>
        <v>9605</v>
      </c>
      <c r="F86" s="140">
        <f>Iedzivotaju_skaits_struktura!D57</f>
        <v>516</v>
      </c>
      <c r="G86" s="140">
        <f>Iedzivotaju_skaits_struktura!E57</f>
        <v>1258</v>
      </c>
      <c r="H86" s="140">
        <f>Iedzivotaju_skaits_struktura!F57</f>
        <v>1886</v>
      </c>
      <c r="I86" s="59">
        <f t="shared" si="19"/>
        <v>352.9633761840255</v>
      </c>
      <c r="J86" s="73">
        <f t="shared" si="34"/>
        <v>0.009147801243556433</v>
      </c>
      <c r="K86" s="59">
        <f t="shared" si="35"/>
        <v>5374574.161973251</v>
      </c>
      <c r="L86" s="59">
        <f t="shared" si="22"/>
        <v>63.078731934417355</v>
      </c>
      <c r="M86" s="59">
        <f t="shared" si="23"/>
        <v>-2521818.3499230114</v>
      </c>
      <c r="N86" s="59">
        <f t="shared" si="24"/>
        <v>-1984360.9337256863</v>
      </c>
      <c r="O86" s="74">
        <f t="shared" si="25"/>
        <v>0</v>
      </c>
      <c r="P86" s="59">
        <f t="shared" si="26"/>
        <v>0</v>
      </c>
      <c r="Q86" s="59">
        <f t="shared" si="27"/>
        <v>3390213.2282475648</v>
      </c>
      <c r="R86" s="59">
        <f t="shared" si="28"/>
        <v>5105845.453874589</v>
      </c>
      <c r="S86" s="74">
        <f t="shared" si="29"/>
        <v>-1715632.2256270242</v>
      </c>
      <c r="T86" s="314">
        <f t="shared" si="30"/>
        <v>-1715632.2256270242</v>
      </c>
      <c r="U86" s="325">
        <f t="shared" si="36"/>
        <v>5105845.453874589</v>
      </c>
      <c r="V86" s="302">
        <f t="shared" si="33"/>
        <v>531.582035801623</v>
      </c>
      <c r="W86" s="304">
        <f t="shared" si="16"/>
        <v>95</v>
      </c>
      <c r="X86" s="355"/>
      <c r="Y86" s="335">
        <f t="shared" si="32"/>
        <v>107491.48323946446</v>
      </c>
      <c r="Z86" s="339">
        <f t="shared" si="15"/>
        <v>5213336.937114053</v>
      </c>
      <c r="AA86" s="361">
        <f t="shared" si="17"/>
        <v>542.7732365553413</v>
      </c>
      <c r="AB86" s="361">
        <f t="shared" si="18"/>
        <v>97</v>
      </c>
    </row>
    <row r="87" spans="1:28" ht="15">
      <c r="A87" s="80"/>
      <c r="B87" s="132">
        <v>53</v>
      </c>
      <c r="C87" s="128" t="s">
        <v>87</v>
      </c>
      <c r="D87" s="59">
        <f>Vertetie_ienemumi!I69</f>
        <v>1736579.2122205645</v>
      </c>
      <c r="E87" s="140">
        <f>Iedzivotaju_skaits_struktura!C58</f>
        <v>6630</v>
      </c>
      <c r="F87" s="140">
        <f>Iedzivotaju_skaits_struktura!D58</f>
        <v>295</v>
      </c>
      <c r="G87" s="140">
        <f>Iedzivotaju_skaits_struktura!E58</f>
        <v>702</v>
      </c>
      <c r="H87" s="140">
        <f>Iedzivotaju_skaits_struktura!F58</f>
        <v>1581</v>
      </c>
      <c r="I87" s="59">
        <f t="shared" si="19"/>
        <v>261.92748298952705</v>
      </c>
      <c r="J87" s="73">
        <f t="shared" si="34"/>
        <v>0.005994223554241837</v>
      </c>
      <c r="K87" s="59">
        <f t="shared" si="35"/>
        <v>3521764.211745677</v>
      </c>
      <c r="L87" s="59">
        <f t="shared" si="22"/>
        <v>49.309922749194286</v>
      </c>
      <c r="M87" s="59">
        <f t="shared" si="23"/>
        <v>-2137361.42069968</v>
      </c>
      <c r="N87" s="59">
        <f t="shared" si="24"/>
        <v>-1785184.9995251126</v>
      </c>
      <c r="O87" s="74">
        <f t="shared" si="25"/>
        <v>0</v>
      </c>
      <c r="P87" s="59">
        <f t="shared" si="26"/>
        <v>0</v>
      </c>
      <c r="Q87" s="59">
        <f t="shared" si="27"/>
        <v>1736579.2122205645</v>
      </c>
      <c r="R87" s="59">
        <f t="shared" si="28"/>
        <v>3345676.001158393</v>
      </c>
      <c r="S87" s="74">
        <f t="shared" si="29"/>
        <v>-1609096.7889378285</v>
      </c>
      <c r="T87" s="314">
        <f t="shared" si="30"/>
        <v>-1609096.7889378285</v>
      </c>
      <c r="U87" s="325">
        <f t="shared" si="36"/>
        <v>3345676.001158393</v>
      </c>
      <c r="V87" s="302">
        <f t="shared" si="33"/>
        <v>504.6268478368617</v>
      </c>
      <c r="W87" s="304">
        <f t="shared" si="16"/>
        <v>95</v>
      </c>
      <c r="X87" s="355"/>
      <c r="Y87" s="335">
        <f t="shared" si="32"/>
        <v>70435.28423491353</v>
      </c>
      <c r="Z87" s="339">
        <f t="shared" si="15"/>
        <v>3416111.2853933065</v>
      </c>
      <c r="AA87" s="361">
        <f t="shared" si="17"/>
        <v>515.2505709492167</v>
      </c>
      <c r="AB87" s="361">
        <f t="shared" si="18"/>
        <v>97</v>
      </c>
    </row>
    <row r="88" spans="1:28" ht="15">
      <c r="A88" s="80"/>
      <c r="B88" s="132">
        <v>54</v>
      </c>
      <c r="C88" s="128" t="s">
        <v>190</v>
      </c>
      <c r="D88" s="59">
        <f>Vertetie_ienemumi!I70</f>
        <v>2787350.9637112543</v>
      </c>
      <c r="E88" s="140">
        <f>Iedzivotaju_skaits_struktura!C59</f>
        <v>6820</v>
      </c>
      <c r="F88" s="140">
        <f>Iedzivotaju_skaits_struktura!D59</f>
        <v>369</v>
      </c>
      <c r="G88" s="140">
        <f>Iedzivotaju_skaits_struktura!E59</f>
        <v>753</v>
      </c>
      <c r="H88" s="140">
        <f>Iedzivotaju_skaits_struktura!F59</f>
        <v>1353</v>
      </c>
      <c r="I88" s="59">
        <f t="shared" si="19"/>
        <v>408.70248734769126</v>
      </c>
      <c r="J88" s="73">
        <f t="shared" si="34"/>
        <v>0.006219217826404095</v>
      </c>
      <c r="K88" s="59">
        <f t="shared" si="35"/>
        <v>3653954.272456389</v>
      </c>
      <c r="L88" s="59">
        <f t="shared" si="22"/>
        <v>76.28313755107405</v>
      </c>
      <c r="M88" s="59">
        <f t="shared" si="23"/>
        <v>-1231998.7359907734</v>
      </c>
      <c r="N88" s="59">
        <f t="shared" si="24"/>
        <v>-866603.3087451346</v>
      </c>
      <c r="O88" s="74">
        <f t="shared" si="25"/>
        <v>0</v>
      </c>
      <c r="P88" s="59">
        <f t="shared" si="26"/>
        <v>0</v>
      </c>
      <c r="Q88" s="59">
        <f t="shared" si="27"/>
        <v>2787350.9637112543</v>
      </c>
      <c r="R88" s="59">
        <f t="shared" si="28"/>
        <v>3471256.5588335693</v>
      </c>
      <c r="S88" s="74">
        <f t="shared" si="29"/>
        <v>-683905.595122315</v>
      </c>
      <c r="T88" s="314">
        <f t="shared" si="30"/>
        <v>-683905.595122315</v>
      </c>
      <c r="U88" s="325">
        <f t="shared" si="36"/>
        <v>3471256.5588335693</v>
      </c>
      <c r="V88" s="302">
        <f t="shared" si="33"/>
        <v>508.98190012222426</v>
      </c>
      <c r="W88" s="304">
        <f t="shared" si="16"/>
        <v>95</v>
      </c>
      <c r="X88" s="355"/>
      <c r="Y88" s="335">
        <f t="shared" si="32"/>
        <v>73079.08544912795</v>
      </c>
      <c r="Z88" s="339">
        <f t="shared" si="15"/>
        <v>3544335.6442826972</v>
      </c>
      <c r="AA88" s="361">
        <f t="shared" si="17"/>
        <v>519.69730854585</v>
      </c>
      <c r="AB88" s="361">
        <f t="shared" si="18"/>
        <v>97</v>
      </c>
    </row>
    <row r="89" spans="1:28" ht="15">
      <c r="A89" s="79" t="s">
        <v>79</v>
      </c>
      <c r="B89" s="132">
        <v>55</v>
      </c>
      <c r="C89" s="128" t="s">
        <v>33</v>
      </c>
      <c r="D89" s="59">
        <f>Vertetie_ienemumi!I71</f>
        <v>2525862.0104273777</v>
      </c>
      <c r="E89" s="140">
        <f>Iedzivotaju_skaits_struktura!C60</f>
        <v>5901</v>
      </c>
      <c r="F89" s="140">
        <f>Iedzivotaju_skaits_struktura!D60</f>
        <v>313</v>
      </c>
      <c r="G89" s="140">
        <f>Iedzivotaju_skaits_struktura!E60</f>
        <v>748</v>
      </c>
      <c r="H89" s="140">
        <f>Iedzivotaju_skaits_struktura!F60</f>
        <v>1165</v>
      </c>
      <c r="I89" s="59">
        <f t="shared" si="19"/>
        <v>428.0396560629347</v>
      </c>
      <c r="J89" s="73">
        <f t="shared" si="34"/>
        <v>0.00556311223589479</v>
      </c>
      <c r="K89" s="59">
        <f t="shared" si="35"/>
        <v>3268474.9577673674</v>
      </c>
      <c r="L89" s="59">
        <f t="shared" si="22"/>
        <v>77.2795277022023</v>
      </c>
      <c r="M89" s="59">
        <f t="shared" si="23"/>
        <v>-1069460.4431167264</v>
      </c>
      <c r="N89" s="59">
        <f t="shared" si="24"/>
        <v>-742612.9473399897</v>
      </c>
      <c r="O89" s="74">
        <f t="shared" si="25"/>
        <v>0</v>
      </c>
      <c r="P89" s="59">
        <f t="shared" si="26"/>
        <v>0</v>
      </c>
      <c r="Q89" s="59">
        <f t="shared" si="27"/>
        <v>2525862.0104273777</v>
      </c>
      <c r="R89" s="59">
        <f t="shared" si="28"/>
        <v>3105051.209878999</v>
      </c>
      <c r="S89" s="74">
        <f t="shared" si="29"/>
        <v>-579189.1994516212</v>
      </c>
      <c r="T89" s="314">
        <f t="shared" si="30"/>
        <v>-579189.1994516212</v>
      </c>
      <c r="U89" s="325">
        <f t="shared" si="36"/>
        <v>3105051.209878999</v>
      </c>
      <c r="V89" s="302">
        <f t="shared" si="33"/>
        <v>526.1906812199625</v>
      </c>
      <c r="W89" s="304">
        <f t="shared" si="16"/>
        <v>95</v>
      </c>
      <c r="X89" s="355"/>
      <c r="Y89" s="335">
        <f t="shared" si="32"/>
        <v>65369.499155347236</v>
      </c>
      <c r="Z89" s="339">
        <f t="shared" si="15"/>
        <v>3170420.709034346</v>
      </c>
      <c r="AA89" s="361">
        <f t="shared" si="17"/>
        <v>537.2683797719617</v>
      </c>
      <c r="AB89" s="361">
        <f t="shared" si="18"/>
        <v>96.99999999999999</v>
      </c>
    </row>
    <row r="90" spans="1:28" ht="15">
      <c r="A90" s="80"/>
      <c r="B90" s="132">
        <v>56</v>
      </c>
      <c r="C90" s="128" t="s">
        <v>134</v>
      </c>
      <c r="D90" s="59">
        <f>Vertetie_ienemumi!I72</f>
        <v>5002472.522033174</v>
      </c>
      <c r="E90" s="140">
        <f>Iedzivotaju_skaits_struktura!C61</f>
        <v>18936</v>
      </c>
      <c r="F90" s="140">
        <f>Iedzivotaju_skaits_struktura!D61</f>
        <v>760</v>
      </c>
      <c r="G90" s="140">
        <f>Iedzivotaju_skaits_struktura!E61</f>
        <v>2015</v>
      </c>
      <c r="H90" s="140">
        <f>Iedzivotaju_skaits_struktura!F61</f>
        <v>4335</v>
      </c>
      <c r="I90" s="59">
        <f t="shared" si="19"/>
        <v>264.1778898412111</v>
      </c>
      <c r="J90" s="73">
        <f t="shared" si="34"/>
        <v>0.016844626428804903</v>
      </c>
      <c r="K90" s="59">
        <f t="shared" si="35"/>
        <v>9896661.674423283</v>
      </c>
      <c r="L90" s="59">
        <f t="shared" si="22"/>
        <v>50.5470701798512</v>
      </c>
      <c r="M90" s="59">
        <f t="shared" si="23"/>
        <v>-5883855.319832437</v>
      </c>
      <c r="N90" s="59">
        <f t="shared" si="24"/>
        <v>-4894189.152390109</v>
      </c>
      <c r="O90" s="74">
        <f t="shared" si="25"/>
        <v>0</v>
      </c>
      <c r="P90" s="59">
        <f t="shared" si="26"/>
        <v>0</v>
      </c>
      <c r="Q90" s="59">
        <f t="shared" si="27"/>
        <v>5002472.522033174</v>
      </c>
      <c r="R90" s="59">
        <f t="shared" si="28"/>
        <v>9401828.590702118</v>
      </c>
      <c r="S90" s="74">
        <f t="shared" si="29"/>
        <v>-4399356.068668945</v>
      </c>
      <c r="T90" s="314">
        <f t="shared" si="30"/>
        <v>-4399356.068668945</v>
      </c>
      <c r="U90" s="325">
        <f t="shared" si="36"/>
        <v>9401828.590702118</v>
      </c>
      <c r="V90" s="302">
        <f t="shared" si="33"/>
        <v>496.50552337886137</v>
      </c>
      <c r="W90" s="304">
        <f t="shared" si="16"/>
        <v>95</v>
      </c>
      <c r="X90" s="355"/>
      <c r="Y90" s="335">
        <f t="shared" si="32"/>
        <v>197933.2334884666</v>
      </c>
      <c r="Z90" s="339">
        <f t="shared" si="15"/>
        <v>9599761.824190585</v>
      </c>
      <c r="AA90" s="361">
        <f t="shared" si="17"/>
        <v>506.958271239469</v>
      </c>
      <c r="AB90" s="361">
        <f t="shared" si="18"/>
        <v>97.00000000000001</v>
      </c>
    </row>
    <row r="91" spans="1:28" ht="15">
      <c r="A91" s="80"/>
      <c r="B91" s="132">
        <v>57</v>
      </c>
      <c r="C91" s="128" t="s">
        <v>109</v>
      </c>
      <c r="D91" s="59">
        <f>Vertetie_ienemumi!I73</f>
        <v>2739305.3117405544</v>
      </c>
      <c r="E91" s="140">
        <f>Iedzivotaju_skaits_struktura!C62</f>
        <v>5609</v>
      </c>
      <c r="F91" s="140">
        <f>Iedzivotaju_skaits_struktura!D62</f>
        <v>319</v>
      </c>
      <c r="G91" s="140">
        <f>Iedzivotaju_skaits_struktura!E62</f>
        <v>609</v>
      </c>
      <c r="H91" s="140">
        <f>Iedzivotaju_skaits_struktura!F62</f>
        <v>1082</v>
      </c>
      <c r="I91" s="59">
        <f t="shared" si="19"/>
        <v>488.3767715707888</v>
      </c>
      <c r="J91" s="73">
        <f t="shared" si="34"/>
        <v>0.005111100336968877</v>
      </c>
      <c r="K91" s="59">
        <f t="shared" si="35"/>
        <v>3002906.0622272626</v>
      </c>
      <c r="L91" s="59">
        <f t="shared" si="22"/>
        <v>91.22181163765093</v>
      </c>
      <c r="M91" s="59">
        <f t="shared" si="23"/>
        <v>-563891.3567094347</v>
      </c>
      <c r="N91" s="59">
        <f t="shared" si="24"/>
        <v>-263600.75048670825</v>
      </c>
      <c r="O91" s="74">
        <f t="shared" si="25"/>
        <v>0</v>
      </c>
      <c r="P91" s="59">
        <f t="shared" si="26"/>
        <v>0</v>
      </c>
      <c r="Q91" s="59">
        <f t="shared" si="27"/>
        <v>2739305.3117405544</v>
      </c>
      <c r="R91" s="59">
        <f t="shared" si="28"/>
        <v>2852760.7591159</v>
      </c>
      <c r="S91" s="74">
        <f t="shared" si="29"/>
        <v>-113455.44737534551</v>
      </c>
      <c r="T91" s="314">
        <f t="shared" si="30"/>
        <v>-113455.44737534551</v>
      </c>
      <c r="U91" s="325">
        <f t="shared" si="36"/>
        <v>2852760.7591159</v>
      </c>
      <c r="V91" s="302">
        <f t="shared" si="33"/>
        <v>508.6041645776252</v>
      </c>
      <c r="W91" s="304">
        <f t="shared" si="16"/>
        <v>95.00000000000001</v>
      </c>
      <c r="X91" s="355"/>
      <c r="Y91" s="335">
        <f t="shared" si="32"/>
        <v>60058.12124454463</v>
      </c>
      <c r="Z91" s="339">
        <f t="shared" si="15"/>
        <v>2912818.8803604445</v>
      </c>
      <c r="AA91" s="361">
        <f t="shared" si="17"/>
        <v>519.3116206739962</v>
      </c>
      <c r="AB91" s="361">
        <f t="shared" si="18"/>
        <v>97</v>
      </c>
    </row>
    <row r="92" spans="1:28" ht="15">
      <c r="A92" s="79" t="s">
        <v>81</v>
      </c>
      <c r="B92" s="132">
        <v>58</v>
      </c>
      <c r="C92" s="128" t="s">
        <v>74</v>
      </c>
      <c r="D92" s="59">
        <f>Vertetie_ienemumi!I74</f>
        <v>2217116.873207495</v>
      </c>
      <c r="E92" s="140">
        <f>Iedzivotaju_skaits_struktura!C63</f>
        <v>6622</v>
      </c>
      <c r="F92" s="140">
        <f>Iedzivotaju_skaits_struktura!D63</f>
        <v>353</v>
      </c>
      <c r="G92" s="140">
        <f>Iedzivotaju_skaits_struktura!E63</f>
        <v>755</v>
      </c>
      <c r="H92" s="140">
        <f>Iedzivotaju_skaits_struktura!F63</f>
        <v>1426</v>
      </c>
      <c r="I92" s="59">
        <f t="shared" si="19"/>
        <v>334.8107630938531</v>
      </c>
      <c r="J92" s="73">
        <f t="shared" si="34"/>
        <v>0.006142192773801832</v>
      </c>
      <c r="K92" s="59">
        <f t="shared" si="35"/>
        <v>3608700.0253953966</v>
      </c>
      <c r="L92" s="59">
        <f t="shared" si="22"/>
        <v>61.438103960014544</v>
      </c>
      <c r="M92" s="59">
        <f t="shared" si="23"/>
        <v>-1752453.1547274413</v>
      </c>
      <c r="N92" s="59">
        <f t="shared" si="24"/>
        <v>-1391583.1521879015</v>
      </c>
      <c r="O92" s="74">
        <f t="shared" si="25"/>
        <v>0</v>
      </c>
      <c r="P92" s="59">
        <f t="shared" si="26"/>
        <v>0</v>
      </c>
      <c r="Q92" s="59">
        <f t="shared" si="27"/>
        <v>2217116.873207495</v>
      </c>
      <c r="R92" s="59">
        <f t="shared" si="28"/>
        <v>3428265.024125627</v>
      </c>
      <c r="S92" s="74">
        <f t="shared" si="29"/>
        <v>-1211148.1509181317</v>
      </c>
      <c r="T92" s="314">
        <f t="shared" si="30"/>
        <v>-1211148.1509181317</v>
      </c>
      <c r="U92" s="325">
        <f t="shared" si="36"/>
        <v>3428265.024125627</v>
      </c>
      <c r="V92" s="302">
        <f t="shared" si="33"/>
        <v>517.7083998981617</v>
      </c>
      <c r="W92" s="304">
        <f t="shared" si="16"/>
        <v>95</v>
      </c>
      <c r="X92" s="355"/>
      <c r="Y92" s="335">
        <f t="shared" si="32"/>
        <v>72174.00050790794</v>
      </c>
      <c r="Z92" s="339">
        <f t="shared" si="15"/>
        <v>3500439.0246335347</v>
      </c>
      <c r="AA92" s="361">
        <f t="shared" si="17"/>
        <v>528.607524106544</v>
      </c>
      <c r="AB92" s="361">
        <f t="shared" si="18"/>
        <v>97</v>
      </c>
    </row>
    <row r="93" spans="1:28" ht="15">
      <c r="A93" s="80"/>
      <c r="B93" s="132">
        <v>59</v>
      </c>
      <c r="C93" s="128" t="s">
        <v>135</v>
      </c>
      <c r="D93" s="59">
        <f>Vertetie_ienemumi!I75</f>
        <v>9498748.934695246</v>
      </c>
      <c r="E93" s="140">
        <f>Iedzivotaju_skaits_struktura!C64</f>
        <v>26530</v>
      </c>
      <c r="F93" s="140">
        <f>Iedzivotaju_skaits_struktura!D64</f>
        <v>1537</v>
      </c>
      <c r="G93" s="140">
        <f>Iedzivotaju_skaits_struktura!E64</f>
        <v>3358</v>
      </c>
      <c r="H93" s="140">
        <f>Iedzivotaju_skaits_struktura!F64</f>
        <v>5220</v>
      </c>
      <c r="I93" s="59">
        <f t="shared" si="19"/>
        <v>358.038029954589</v>
      </c>
      <c r="J93" s="73">
        <f t="shared" si="34"/>
        <v>0.025288614489779704</v>
      </c>
      <c r="K93" s="59">
        <f t="shared" si="35"/>
        <v>14857727.05486022</v>
      </c>
      <c r="L93" s="59">
        <f t="shared" si="22"/>
        <v>63.93137321490935</v>
      </c>
      <c r="M93" s="59">
        <f t="shared" si="23"/>
        <v>-6844750.825650996</v>
      </c>
      <c r="N93" s="59">
        <f t="shared" si="24"/>
        <v>-5358978.120164974</v>
      </c>
      <c r="O93" s="74">
        <f t="shared" si="25"/>
        <v>0</v>
      </c>
      <c r="P93" s="59">
        <f t="shared" si="26"/>
        <v>0</v>
      </c>
      <c r="Q93" s="59">
        <f t="shared" si="27"/>
        <v>9498748.934695246</v>
      </c>
      <c r="R93" s="59">
        <f t="shared" si="28"/>
        <v>14114840.70211721</v>
      </c>
      <c r="S93" s="74">
        <f t="shared" si="29"/>
        <v>-4616091.767421965</v>
      </c>
      <c r="T93" s="314">
        <f t="shared" si="30"/>
        <v>-4616091.767421965</v>
      </c>
      <c r="U93" s="325">
        <f t="shared" si="36"/>
        <v>14114840.70211721</v>
      </c>
      <c r="V93" s="302">
        <f t="shared" si="33"/>
        <v>532.0331964612593</v>
      </c>
      <c r="W93" s="304">
        <f t="shared" si="16"/>
        <v>95.00000000000001</v>
      </c>
      <c r="X93" s="355"/>
      <c r="Y93" s="335">
        <f t="shared" si="32"/>
        <v>297154.5410972014</v>
      </c>
      <c r="Z93" s="339">
        <f t="shared" si="15"/>
        <v>14411995.243214412</v>
      </c>
      <c r="AA93" s="361">
        <f t="shared" si="17"/>
        <v>543.2338953341279</v>
      </c>
      <c r="AB93" s="361">
        <f t="shared" si="18"/>
        <v>97</v>
      </c>
    </row>
    <row r="94" spans="1:28" ht="15">
      <c r="A94" s="80"/>
      <c r="B94" s="132">
        <v>60</v>
      </c>
      <c r="C94" s="128" t="s">
        <v>136</v>
      </c>
      <c r="D94" s="59">
        <f>Vertetie_ienemumi!I76</f>
        <v>3169924.4965055715</v>
      </c>
      <c r="E94" s="140">
        <f>Iedzivotaju_skaits_struktura!C65</f>
        <v>6171</v>
      </c>
      <c r="F94" s="140">
        <f>Iedzivotaju_skaits_struktura!D65</f>
        <v>326</v>
      </c>
      <c r="G94" s="140">
        <f>Iedzivotaju_skaits_struktura!E65</f>
        <v>629</v>
      </c>
      <c r="H94" s="140">
        <f>Iedzivotaju_skaits_struktura!F65</f>
        <v>1233</v>
      </c>
      <c r="I94" s="59">
        <f t="shared" si="19"/>
        <v>513.6808453258096</v>
      </c>
      <c r="J94" s="73">
        <f t="shared" si="34"/>
        <v>0.005506069052721615</v>
      </c>
      <c r="K94" s="59">
        <f t="shared" si="35"/>
        <v>3234960.585271003</v>
      </c>
      <c r="L94" s="59">
        <f t="shared" si="22"/>
        <v>97.98958636276605</v>
      </c>
      <c r="M94" s="59">
        <f t="shared" si="23"/>
        <v>-388532.147292532</v>
      </c>
      <c r="N94" s="59">
        <f t="shared" si="24"/>
        <v>-65036.08876543166</v>
      </c>
      <c r="O94" s="74">
        <f t="shared" si="25"/>
        <v>0</v>
      </c>
      <c r="P94" s="59">
        <f t="shared" si="26"/>
        <v>0</v>
      </c>
      <c r="Q94" s="59">
        <f t="shared" si="27"/>
        <v>3169924.4965055715</v>
      </c>
      <c r="R94" s="59">
        <f t="shared" si="28"/>
        <v>3073212.5560074532</v>
      </c>
      <c r="S94" s="74">
        <f t="shared" si="29"/>
        <v>0</v>
      </c>
      <c r="T94" s="314">
        <f t="shared" si="30"/>
        <v>0</v>
      </c>
      <c r="U94" s="325">
        <f t="shared" si="36"/>
        <v>3169924.4965055715</v>
      </c>
      <c r="V94" s="302">
        <f t="shared" si="33"/>
        <v>513.6808453258096</v>
      </c>
      <c r="W94" s="304">
        <f t="shared" si="16"/>
        <v>97.98958636276605</v>
      </c>
      <c r="X94" s="355"/>
      <c r="Y94" s="335">
        <f t="shared" si="32"/>
        <v>0</v>
      </c>
      <c r="Z94" s="339">
        <f t="shared" si="15"/>
        <v>3169924.4965055715</v>
      </c>
      <c r="AA94" s="361">
        <f t="shared" si="17"/>
        <v>513.6808453258096</v>
      </c>
      <c r="AB94" s="361">
        <f t="shared" si="18"/>
        <v>97.98958636276605</v>
      </c>
    </row>
    <row r="95" spans="1:28" ht="15">
      <c r="A95" s="80"/>
      <c r="B95" s="132">
        <v>61</v>
      </c>
      <c r="C95" s="128" t="s">
        <v>103</v>
      </c>
      <c r="D95" s="59">
        <f>Vertetie_ienemumi!I77</f>
        <v>18391747.491638333</v>
      </c>
      <c r="E95" s="140">
        <f>Iedzivotaju_skaits_struktura!C66</f>
        <v>22412</v>
      </c>
      <c r="F95" s="140">
        <f>Iedzivotaju_skaits_struktura!D66</f>
        <v>2059</v>
      </c>
      <c r="G95" s="140">
        <f>Iedzivotaju_skaits_struktura!E66</f>
        <v>2677</v>
      </c>
      <c r="H95" s="140">
        <f>Iedzivotaju_skaits_struktura!F66</f>
        <v>3616</v>
      </c>
      <c r="I95" s="59">
        <f t="shared" si="19"/>
        <v>820.620537731498</v>
      </c>
      <c r="J95" s="73">
        <f t="shared" si="34"/>
        <v>0.02231168591872675</v>
      </c>
      <c r="K95" s="59">
        <f t="shared" si="35"/>
        <v>13108703.114130078</v>
      </c>
      <c r="L95" s="59">
        <f t="shared" si="22"/>
        <v>140.30180813091707</v>
      </c>
      <c r="M95" s="59">
        <f t="shared" si="23"/>
        <v>3972174.066095248</v>
      </c>
      <c r="N95" s="59">
        <f t="shared" si="24"/>
        <v>5283044.377508255</v>
      </c>
      <c r="O95" s="74">
        <f t="shared" si="25"/>
        <v>1787478.3297428614</v>
      </c>
      <c r="P95" s="59">
        <f t="shared" si="26"/>
        <v>6437111.622073416</v>
      </c>
      <c r="Q95" s="59">
        <f t="shared" si="27"/>
        <v>16604269.16189547</v>
      </c>
      <c r="R95" s="59">
        <f t="shared" si="28"/>
        <v>12453267.958423574</v>
      </c>
      <c r="S95" s="74">
        <f t="shared" si="29"/>
        <v>0</v>
      </c>
      <c r="T95" s="314">
        <f t="shared" si="30"/>
        <v>1787478.3297428614</v>
      </c>
      <c r="U95" s="325">
        <f t="shared" si="36"/>
        <v>16604269.16189547</v>
      </c>
      <c r="V95" s="302">
        <f t="shared" si="33"/>
        <v>740.8651241252664</v>
      </c>
      <c r="W95" s="304">
        <f t="shared" si="16"/>
        <v>126.66599447200437</v>
      </c>
      <c r="X95" s="355"/>
      <c r="Y95" s="335">
        <f t="shared" si="32"/>
        <v>0</v>
      </c>
      <c r="Z95" s="339">
        <f t="shared" si="15"/>
        <v>16604269.16189547</v>
      </c>
      <c r="AA95" s="361">
        <f t="shared" si="17"/>
        <v>740.8651241252664</v>
      </c>
      <c r="AB95" s="361">
        <f t="shared" si="18"/>
        <v>126.66599447200437</v>
      </c>
    </row>
    <row r="96" spans="1:28" ht="15">
      <c r="A96" s="80" t="s">
        <v>85</v>
      </c>
      <c r="B96" s="132">
        <v>62</v>
      </c>
      <c r="C96" s="128" t="s">
        <v>137</v>
      </c>
      <c r="D96" s="59">
        <f>Vertetie_ienemumi!I78</f>
        <v>5549360.419497903</v>
      </c>
      <c r="E96" s="140">
        <f>Iedzivotaju_skaits_struktura!C67</f>
        <v>11131</v>
      </c>
      <c r="F96" s="140">
        <f>Iedzivotaju_skaits_struktura!D67</f>
        <v>671</v>
      </c>
      <c r="G96" s="140">
        <f>Iedzivotaju_skaits_struktura!E67</f>
        <v>1329</v>
      </c>
      <c r="H96" s="140">
        <f>Iedzivotaju_skaits_struktura!F67</f>
        <v>2150</v>
      </c>
      <c r="I96" s="59">
        <f t="shared" si="19"/>
        <v>498.55003319539156</v>
      </c>
      <c r="J96" s="73">
        <f t="shared" si="34"/>
        <v>0.010481126987563035</v>
      </c>
      <c r="K96" s="59">
        <f t="shared" si="35"/>
        <v>6157938.15321424</v>
      </c>
      <c r="L96" s="59">
        <f t="shared" si="22"/>
        <v>90.11718340498956</v>
      </c>
      <c r="M96" s="59">
        <f t="shared" si="23"/>
        <v>-1224371.549037761</v>
      </c>
      <c r="N96" s="59">
        <f t="shared" si="24"/>
        <v>-608577.733716337</v>
      </c>
      <c r="O96" s="74">
        <f t="shared" si="25"/>
        <v>0</v>
      </c>
      <c r="P96" s="59">
        <f t="shared" si="26"/>
        <v>0</v>
      </c>
      <c r="Q96" s="59">
        <f t="shared" si="27"/>
        <v>5549360.419497903</v>
      </c>
      <c r="R96" s="59">
        <f t="shared" si="28"/>
        <v>5850041.245553528</v>
      </c>
      <c r="S96" s="74">
        <f t="shared" si="29"/>
        <v>-300680.8260556245</v>
      </c>
      <c r="T96" s="314">
        <f t="shared" si="30"/>
        <v>-300680.8260556245</v>
      </c>
      <c r="U96" s="325">
        <f t="shared" si="36"/>
        <v>5850041.245553528</v>
      </c>
      <c r="V96" s="302">
        <f t="shared" si="33"/>
        <v>525.5629544114211</v>
      </c>
      <c r="W96" s="304">
        <f t="shared" si="16"/>
        <v>95</v>
      </c>
      <c r="X96" s="355"/>
      <c r="Y96" s="335">
        <f t="shared" si="32"/>
        <v>123158.76306428481</v>
      </c>
      <c r="Z96" s="339">
        <f t="shared" si="15"/>
        <v>5973200.008617813</v>
      </c>
      <c r="AA96" s="361">
        <f t="shared" si="17"/>
        <v>536.6274376621878</v>
      </c>
      <c r="AB96" s="361">
        <f t="shared" si="18"/>
        <v>97</v>
      </c>
    </row>
    <row r="97" spans="1:28" ht="15">
      <c r="A97" s="79"/>
      <c r="B97" s="132">
        <v>63</v>
      </c>
      <c r="C97" s="128" t="s">
        <v>51</v>
      </c>
      <c r="D97" s="59">
        <f>Vertetie_ienemumi!I79</f>
        <v>1612447.0895044156</v>
      </c>
      <c r="E97" s="140">
        <f>Iedzivotaju_skaits_struktura!C68</f>
        <v>3869</v>
      </c>
      <c r="F97" s="140">
        <f>Iedzivotaju_skaits_struktura!D68</f>
        <v>196</v>
      </c>
      <c r="G97" s="140">
        <f>Iedzivotaju_skaits_struktura!E68</f>
        <v>387</v>
      </c>
      <c r="H97" s="140">
        <f>Iedzivotaju_skaits_struktura!F68</f>
        <v>890</v>
      </c>
      <c r="I97" s="59">
        <f t="shared" si="19"/>
        <v>416.76068480341576</v>
      </c>
      <c r="J97" s="73">
        <f t="shared" si="34"/>
        <v>0.0034866315422958805</v>
      </c>
      <c r="K97" s="59">
        <f t="shared" si="35"/>
        <v>2048487.8607024783</v>
      </c>
      <c r="L97" s="59">
        <f t="shared" si="22"/>
        <v>78.71401732160945</v>
      </c>
      <c r="M97" s="59">
        <f t="shared" si="23"/>
        <v>-640889.5572683103</v>
      </c>
      <c r="N97" s="59">
        <f t="shared" si="24"/>
        <v>-436040.7711980627</v>
      </c>
      <c r="O97" s="74">
        <f t="shared" si="25"/>
        <v>0</v>
      </c>
      <c r="P97" s="59">
        <f t="shared" si="26"/>
        <v>0</v>
      </c>
      <c r="Q97" s="59">
        <f t="shared" si="27"/>
        <v>1612447.0895044156</v>
      </c>
      <c r="R97" s="59">
        <f t="shared" si="28"/>
        <v>1946063.4676673543</v>
      </c>
      <c r="S97" s="74">
        <f t="shared" si="29"/>
        <v>-333616.37816293864</v>
      </c>
      <c r="T97" s="314">
        <f t="shared" si="30"/>
        <v>-333616.37816293864</v>
      </c>
      <c r="U97" s="325">
        <f t="shared" si="36"/>
        <v>1946063.4676673543</v>
      </c>
      <c r="V97" s="302">
        <f t="shared" si="33"/>
        <v>502.9887484278507</v>
      </c>
      <c r="W97" s="304">
        <f t="shared" si="16"/>
        <v>95</v>
      </c>
      <c r="X97" s="355"/>
      <c r="Y97" s="335">
        <f t="shared" si="32"/>
        <v>40969.757214049576</v>
      </c>
      <c r="Z97" s="339">
        <f aca="true" t="shared" si="37" ref="Z97:Z154">U97+X97+Y97</f>
        <v>1987033.2248814038</v>
      </c>
      <c r="AA97" s="361">
        <f t="shared" si="17"/>
        <v>513.577985236858</v>
      </c>
      <c r="AB97" s="361">
        <f t="shared" si="18"/>
        <v>97</v>
      </c>
    </row>
    <row r="98" spans="1:28" ht="15">
      <c r="A98" s="80"/>
      <c r="B98" s="132">
        <v>64</v>
      </c>
      <c r="C98" s="128" t="s">
        <v>138</v>
      </c>
      <c r="D98" s="59">
        <f>Vertetie_ienemumi!I80</f>
        <v>8063473.146829864</v>
      </c>
      <c r="E98" s="140">
        <f>Iedzivotaju_skaits_struktura!C69</f>
        <v>18895</v>
      </c>
      <c r="F98" s="140">
        <f>Iedzivotaju_skaits_struktura!D69</f>
        <v>1010</v>
      </c>
      <c r="G98" s="140">
        <f>Iedzivotaju_skaits_struktura!E69</f>
        <v>2061</v>
      </c>
      <c r="H98" s="140">
        <f>Iedzivotaju_skaits_struktura!F69</f>
        <v>4113</v>
      </c>
      <c r="I98" s="59">
        <f t="shared" si="19"/>
        <v>426.75168810954557</v>
      </c>
      <c r="J98" s="73">
        <f t="shared" si="34"/>
        <v>0.017365166689038192</v>
      </c>
      <c r="K98" s="59">
        <f t="shared" si="35"/>
        <v>10202492.78710594</v>
      </c>
      <c r="L98" s="59">
        <f t="shared" si="22"/>
        <v>79.03434302860374</v>
      </c>
      <c r="M98" s="59">
        <f t="shared" si="23"/>
        <v>-3159268.9189866707</v>
      </c>
      <c r="N98" s="59">
        <f t="shared" si="24"/>
        <v>-2139019.6402760763</v>
      </c>
      <c r="O98" s="74">
        <f t="shared" si="25"/>
        <v>0</v>
      </c>
      <c r="P98" s="59">
        <f t="shared" si="26"/>
        <v>0</v>
      </c>
      <c r="Q98" s="59">
        <f t="shared" si="27"/>
        <v>8063473.146829864</v>
      </c>
      <c r="R98" s="59">
        <f t="shared" si="28"/>
        <v>9692368.147750644</v>
      </c>
      <c r="S98" s="74">
        <f t="shared" si="29"/>
        <v>-1628895.00092078</v>
      </c>
      <c r="T98" s="314">
        <f t="shared" si="30"/>
        <v>-1628895.00092078</v>
      </c>
      <c r="U98" s="325">
        <f t="shared" si="36"/>
        <v>9692368.147750644</v>
      </c>
      <c r="V98" s="302">
        <f aca="true" t="shared" si="38" ref="V98:V129">U98/E98</f>
        <v>512.9594150701585</v>
      </c>
      <c r="W98" s="304">
        <f t="shared" si="16"/>
        <v>95</v>
      </c>
      <c r="X98" s="355"/>
      <c r="Y98" s="335">
        <f t="shared" si="32"/>
        <v>204049.8557421174</v>
      </c>
      <c r="Z98" s="339">
        <f t="shared" si="37"/>
        <v>9896418.003492761</v>
      </c>
      <c r="AA98" s="361">
        <f t="shared" si="17"/>
        <v>523.7585606505828</v>
      </c>
      <c r="AB98" s="361">
        <f t="shared" si="18"/>
        <v>97</v>
      </c>
    </row>
    <row r="99" spans="1:28" ht="15">
      <c r="A99" s="80"/>
      <c r="B99" s="132">
        <v>65</v>
      </c>
      <c r="C99" s="128" t="s">
        <v>139</v>
      </c>
      <c r="D99" s="59">
        <f>Vertetie_ienemumi!I81</f>
        <v>4214784.826665681</v>
      </c>
      <c r="E99" s="140">
        <f>Iedzivotaju_skaits_struktura!C70</f>
        <v>13538</v>
      </c>
      <c r="F99" s="140">
        <f>Iedzivotaju_skaits_struktura!D70</f>
        <v>654</v>
      </c>
      <c r="G99" s="140">
        <f>Iedzivotaju_skaits_struktura!E70</f>
        <v>1442</v>
      </c>
      <c r="H99" s="140">
        <f>Iedzivotaju_skaits_struktura!F70</f>
        <v>2850</v>
      </c>
      <c r="I99" s="59">
        <f t="shared" si="19"/>
        <v>311.32994730873696</v>
      </c>
      <c r="J99" s="73">
        <f t="shared" si="34"/>
        <v>0.01215284691741392</v>
      </c>
      <c r="K99" s="59">
        <f t="shared" si="35"/>
        <v>7140117.641138842</v>
      </c>
      <c r="L99" s="59">
        <f t="shared" si="22"/>
        <v>59.02962722044768</v>
      </c>
      <c r="M99" s="59">
        <f t="shared" si="23"/>
        <v>-3639344.578587046</v>
      </c>
      <c r="N99" s="59">
        <f t="shared" si="24"/>
        <v>-2925332.8144731615</v>
      </c>
      <c r="O99" s="59">
        <f t="shared" si="25"/>
        <v>0</v>
      </c>
      <c r="P99" s="59">
        <f t="shared" si="26"/>
        <v>0</v>
      </c>
      <c r="Q99" s="59">
        <f t="shared" si="27"/>
        <v>4214784.826665681</v>
      </c>
      <c r="R99" s="59">
        <f t="shared" si="28"/>
        <v>6783111.7590819</v>
      </c>
      <c r="S99" s="74">
        <f t="shared" si="29"/>
        <v>-2568326.9324162193</v>
      </c>
      <c r="T99" s="314">
        <f t="shared" si="30"/>
        <v>-2568326.9324162193</v>
      </c>
      <c r="U99" s="325">
        <f t="shared" si="36"/>
        <v>6783111.7590819</v>
      </c>
      <c r="V99" s="302">
        <f t="shared" si="38"/>
        <v>501.0423813770055</v>
      </c>
      <c r="W99" s="304">
        <f aca="true" t="shared" si="39" ref="W99:W153">U99/K99*100</f>
        <v>95</v>
      </c>
      <c r="X99" s="355"/>
      <c r="Y99" s="335">
        <f t="shared" si="32"/>
        <v>142802.35282277688</v>
      </c>
      <c r="Z99" s="339">
        <f t="shared" si="37"/>
        <v>6925914.111904677</v>
      </c>
      <c r="AA99" s="361">
        <f aca="true" t="shared" si="40" ref="AA99:AA153">Z99/E99</f>
        <v>511.590642037574</v>
      </c>
      <c r="AB99" s="361">
        <f aca="true" t="shared" si="41" ref="AB99:AB153">Z99/K99*100</f>
        <v>97</v>
      </c>
    </row>
    <row r="100" spans="1:28" ht="15">
      <c r="A100" s="80"/>
      <c r="B100" s="132">
        <v>66</v>
      </c>
      <c r="C100" s="128" t="s">
        <v>93</v>
      </c>
      <c r="D100" s="59">
        <f>Vertetie_ienemumi!I82</f>
        <v>1143165.6615374496</v>
      </c>
      <c r="E100" s="140">
        <f>Iedzivotaju_skaits_struktura!C71</f>
        <v>2765</v>
      </c>
      <c r="F100" s="140">
        <f>Iedzivotaju_skaits_struktura!D71</f>
        <v>122</v>
      </c>
      <c r="G100" s="140">
        <f>Iedzivotaju_skaits_struktura!E71</f>
        <v>286</v>
      </c>
      <c r="H100" s="140">
        <f>Iedzivotaju_skaits_struktura!F71</f>
        <v>639</v>
      </c>
      <c r="I100" s="59">
        <f t="shared" si="19"/>
        <v>413.44146891047</v>
      </c>
      <c r="J100" s="73">
        <f t="shared" si="34"/>
        <v>0.002471475562479315</v>
      </c>
      <c r="K100" s="59">
        <f t="shared" si="35"/>
        <v>1452056.9857599456</v>
      </c>
      <c r="L100" s="59">
        <f t="shared" si="22"/>
        <v>78.72732769776006</v>
      </c>
      <c r="M100" s="59">
        <f t="shared" si="23"/>
        <v>-454097.0227984905</v>
      </c>
      <c r="N100" s="59">
        <f t="shared" si="24"/>
        <v>-308891.324222496</v>
      </c>
      <c r="O100" s="59">
        <f t="shared" si="25"/>
        <v>0</v>
      </c>
      <c r="P100" s="59">
        <f t="shared" si="26"/>
        <v>0</v>
      </c>
      <c r="Q100" s="59">
        <f t="shared" si="27"/>
        <v>1143165.6615374496</v>
      </c>
      <c r="R100" s="59">
        <f t="shared" si="28"/>
        <v>1379454.1364719484</v>
      </c>
      <c r="S100" s="74">
        <f t="shared" si="29"/>
        <v>-236288.47493449878</v>
      </c>
      <c r="T100" s="314">
        <f t="shared" si="30"/>
        <v>-236288.47493449878</v>
      </c>
      <c r="U100" s="325">
        <f t="shared" si="36"/>
        <v>1379454.1364719484</v>
      </c>
      <c r="V100" s="302">
        <f t="shared" si="38"/>
        <v>498.89842187050573</v>
      </c>
      <c r="W100" s="304">
        <f t="shared" si="39"/>
        <v>95</v>
      </c>
      <c r="X100" s="355"/>
      <c r="Y100" s="335">
        <f t="shared" si="32"/>
        <v>29041.139715198893</v>
      </c>
      <c r="Z100" s="339">
        <f t="shared" si="37"/>
        <v>1408495.2761871472</v>
      </c>
      <c r="AA100" s="361">
        <f t="shared" si="40"/>
        <v>509.40154654146374</v>
      </c>
      <c r="AB100" s="361">
        <f t="shared" si="41"/>
        <v>97</v>
      </c>
    </row>
    <row r="101" spans="1:28" ht="15">
      <c r="A101" s="79" t="s">
        <v>91</v>
      </c>
      <c r="B101" s="132">
        <v>67</v>
      </c>
      <c r="C101" s="128" t="s">
        <v>88</v>
      </c>
      <c r="D101" s="59">
        <f>Vertetie_ienemumi!I83</f>
        <v>4637122.290330555</v>
      </c>
      <c r="E101" s="140">
        <f>Iedzivotaju_skaits_struktura!C72</f>
        <v>14900</v>
      </c>
      <c r="F101" s="140">
        <f>Iedzivotaju_skaits_struktura!D72</f>
        <v>636</v>
      </c>
      <c r="G101" s="140">
        <f>Iedzivotaju_skaits_struktura!E72</f>
        <v>1517</v>
      </c>
      <c r="H101" s="140">
        <f>Iedzivotaju_skaits_struktura!F72</f>
        <v>3354</v>
      </c>
      <c r="I101" s="59">
        <f t="shared" si="19"/>
        <v>311.21626109601044</v>
      </c>
      <c r="J101" s="73">
        <f t="shared" si="34"/>
        <v>0.013166125846434715</v>
      </c>
      <c r="K101" s="59">
        <f t="shared" si="35"/>
        <v>7735445.699301795</v>
      </c>
      <c r="L101" s="59">
        <f t="shared" si="22"/>
        <v>59.94641382783029</v>
      </c>
      <c r="M101" s="59">
        <f t="shared" si="23"/>
        <v>-3871867.97890142</v>
      </c>
      <c r="N101" s="59">
        <f t="shared" si="24"/>
        <v>-3098323.40897124</v>
      </c>
      <c r="O101" s="59">
        <f t="shared" si="25"/>
        <v>0</v>
      </c>
      <c r="P101" s="59">
        <f t="shared" si="26"/>
        <v>0</v>
      </c>
      <c r="Q101" s="59">
        <f t="shared" si="27"/>
        <v>4637122.290330555</v>
      </c>
      <c r="R101" s="59">
        <f t="shared" si="28"/>
        <v>7348673.414336706</v>
      </c>
      <c r="S101" s="74">
        <f t="shared" si="29"/>
        <v>-2711551.1240061503</v>
      </c>
      <c r="T101" s="314">
        <f t="shared" si="30"/>
        <v>-2711551.1240061503</v>
      </c>
      <c r="U101" s="325">
        <f t="shared" si="36"/>
        <v>7348673.414336706</v>
      </c>
      <c r="V101" s="302">
        <f t="shared" si="38"/>
        <v>493.1995580091749</v>
      </c>
      <c r="W101" s="304">
        <f t="shared" si="39"/>
        <v>95</v>
      </c>
      <c r="X101" s="355"/>
      <c r="Y101" s="335">
        <f t="shared" si="32"/>
        <v>154708.91398603562</v>
      </c>
      <c r="Z101" s="339">
        <f t="shared" si="37"/>
        <v>7503382.328322741</v>
      </c>
      <c r="AA101" s="361">
        <f t="shared" si="40"/>
        <v>503.5827065988417</v>
      </c>
      <c r="AB101" s="361">
        <f t="shared" si="41"/>
        <v>97</v>
      </c>
    </row>
    <row r="102" spans="1:28" ht="15">
      <c r="A102" s="80"/>
      <c r="B102" s="132">
        <v>68</v>
      </c>
      <c r="C102" s="128" t="s">
        <v>95</v>
      </c>
      <c r="D102" s="59">
        <f>Vertetie_ienemumi!I84</f>
        <v>10271768.378731856</v>
      </c>
      <c r="E102" s="140">
        <f>Iedzivotaju_skaits_struktura!C73</f>
        <v>26953</v>
      </c>
      <c r="F102" s="140">
        <f>Iedzivotaju_skaits_struktura!D73</f>
        <v>1278</v>
      </c>
      <c r="G102" s="140">
        <f>Iedzivotaju_skaits_struktura!E73</f>
        <v>2984</v>
      </c>
      <c r="H102" s="140">
        <f>Iedzivotaju_skaits_struktura!F73</f>
        <v>5731</v>
      </c>
      <c r="I102" s="59">
        <f t="shared" si="19"/>
        <v>381.0992608886527</v>
      </c>
      <c r="J102" s="73">
        <f t="shared" si="34"/>
        <v>0.024407735784789598</v>
      </c>
      <c r="K102" s="59">
        <f t="shared" si="35"/>
        <v>14340187.615423111</v>
      </c>
      <c r="L102" s="59">
        <f t="shared" si="22"/>
        <v>71.62924680067921</v>
      </c>
      <c r="M102" s="59">
        <f t="shared" si="23"/>
        <v>-5502437.998233566</v>
      </c>
      <c r="N102" s="59">
        <f t="shared" si="24"/>
        <v>-4068419.236691255</v>
      </c>
      <c r="O102" s="59">
        <f t="shared" si="25"/>
        <v>0</v>
      </c>
      <c r="P102" s="59">
        <f t="shared" si="26"/>
        <v>0</v>
      </c>
      <c r="Q102" s="59">
        <f t="shared" si="27"/>
        <v>10271768.378731856</v>
      </c>
      <c r="R102" s="59">
        <f t="shared" si="28"/>
        <v>13623178.234651957</v>
      </c>
      <c r="S102" s="74">
        <f t="shared" si="29"/>
        <v>-3351409.8559201006</v>
      </c>
      <c r="T102" s="314">
        <f t="shared" si="30"/>
        <v>-3351409.8559201006</v>
      </c>
      <c r="U102" s="325">
        <f t="shared" si="36"/>
        <v>13623178.234651957</v>
      </c>
      <c r="V102" s="302">
        <f t="shared" si="38"/>
        <v>505.4420003210016</v>
      </c>
      <c r="W102" s="304">
        <f t="shared" si="39"/>
        <v>95</v>
      </c>
      <c r="X102" s="355"/>
      <c r="Y102" s="335">
        <f t="shared" si="32"/>
        <v>286803.75230845995</v>
      </c>
      <c r="Z102" s="339">
        <f t="shared" si="37"/>
        <v>13909981.986960417</v>
      </c>
      <c r="AA102" s="361">
        <f t="shared" si="40"/>
        <v>516.0828845382857</v>
      </c>
      <c r="AB102" s="361">
        <f t="shared" si="41"/>
        <v>96.99999999999999</v>
      </c>
    </row>
    <row r="103" spans="1:28" ht="15">
      <c r="A103" s="80"/>
      <c r="B103" s="132">
        <v>69</v>
      </c>
      <c r="C103" s="128" t="s">
        <v>140</v>
      </c>
      <c r="D103" s="59">
        <f>Vertetie_ienemumi!I85</f>
        <v>1898192.342000267</v>
      </c>
      <c r="E103" s="140">
        <f>Iedzivotaju_skaits_struktura!C74</f>
        <v>3855</v>
      </c>
      <c r="F103" s="140">
        <f>Iedzivotaju_skaits_struktura!D74</f>
        <v>210</v>
      </c>
      <c r="G103" s="140">
        <f>Iedzivotaju_skaits_struktura!E74</f>
        <v>456</v>
      </c>
      <c r="H103" s="140">
        <f>Iedzivotaju_skaits_struktura!F74</f>
        <v>743</v>
      </c>
      <c r="I103" s="59">
        <f t="shared" si="19"/>
        <v>492.39749468230013</v>
      </c>
      <c r="J103" s="73">
        <f t="shared" si="34"/>
        <v>0.0035686892951244725</v>
      </c>
      <c r="K103" s="59">
        <f t="shared" si="35"/>
        <v>2096698.9516958236</v>
      </c>
      <c r="L103" s="59">
        <f t="shared" si="22"/>
        <v>90.5324219514202</v>
      </c>
      <c r="M103" s="59">
        <f t="shared" si="23"/>
        <v>-408176.5048651388</v>
      </c>
      <c r="N103" s="59">
        <f t="shared" si="24"/>
        <v>-198506.60969555657</v>
      </c>
      <c r="O103" s="59">
        <f t="shared" si="25"/>
        <v>0</v>
      </c>
      <c r="P103" s="59">
        <f t="shared" si="26"/>
        <v>0</v>
      </c>
      <c r="Q103" s="59">
        <f t="shared" si="27"/>
        <v>1898192.342000267</v>
      </c>
      <c r="R103" s="59">
        <f t="shared" si="28"/>
        <v>1991864.0041110325</v>
      </c>
      <c r="S103" s="74">
        <f t="shared" si="29"/>
        <v>-93671.66211076546</v>
      </c>
      <c r="T103" s="314">
        <f t="shared" si="30"/>
        <v>-93671.66211076546</v>
      </c>
      <c r="U103" s="325">
        <f t="shared" si="36"/>
        <v>1991864.0041110325</v>
      </c>
      <c r="V103" s="302">
        <f t="shared" si="38"/>
        <v>516.6962397175181</v>
      </c>
      <c r="W103" s="304">
        <f t="shared" si="39"/>
        <v>95</v>
      </c>
      <c r="X103" s="355"/>
      <c r="Y103" s="335">
        <f t="shared" si="32"/>
        <v>41933.97903391626</v>
      </c>
      <c r="Z103" s="339">
        <f t="shared" si="37"/>
        <v>2033797.9831449487</v>
      </c>
      <c r="AA103" s="361">
        <f t="shared" si="40"/>
        <v>527.5740552905185</v>
      </c>
      <c r="AB103" s="361">
        <f t="shared" si="41"/>
        <v>97</v>
      </c>
    </row>
    <row r="104" spans="1:28" ht="15">
      <c r="A104" s="80"/>
      <c r="B104" s="132">
        <v>70</v>
      </c>
      <c r="C104" s="128" t="s">
        <v>141</v>
      </c>
      <c r="D104" s="59">
        <f>Vertetie_ienemumi!I86</f>
        <v>17018671.443200916</v>
      </c>
      <c r="E104" s="140">
        <f>Iedzivotaju_skaits_struktura!C75</f>
        <v>16601</v>
      </c>
      <c r="F104" s="140">
        <f>Iedzivotaju_skaits_struktura!D75</f>
        <v>1939</v>
      </c>
      <c r="G104" s="140">
        <f>Iedzivotaju_skaits_struktura!E75</f>
        <v>2375</v>
      </c>
      <c r="H104" s="140">
        <f>Iedzivotaju_skaits_struktura!F75</f>
        <v>1998</v>
      </c>
      <c r="I104" s="59">
        <f t="shared" si="19"/>
        <v>1025.1594146859175</v>
      </c>
      <c r="J104" s="73">
        <f t="shared" si="34"/>
        <v>0.01788777782698837</v>
      </c>
      <c r="K104" s="59">
        <f t="shared" si="35"/>
        <v>10509540.594989277</v>
      </c>
      <c r="L104" s="59">
        <f t="shared" si="22"/>
        <v>161.93544607758642</v>
      </c>
      <c r="M104" s="59">
        <f t="shared" si="23"/>
        <v>5458176.78871271</v>
      </c>
      <c r="N104" s="59">
        <f t="shared" si="24"/>
        <v>6509130.848211639</v>
      </c>
      <c r="O104" s="59">
        <f t="shared" si="25"/>
        <v>2456179.5549207195</v>
      </c>
      <c r="P104" s="59">
        <f t="shared" si="26"/>
        <v>5956535.00512032</v>
      </c>
      <c r="Q104" s="59">
        <f t="shared" si="27"/>
        <v>14562491.888280196</v>
      </c>
      <c r="R104" s="59">
        <f t="shared" si="28"/>
        <v>9984063.565239813</v>
      </c>
      <c r="S104" s="74">
        <f t="shared" si="29"/>
        <v>0</v>
      </c>
      <c r="T104" s="314">
        <f t="shared" si="30"/>
        <v>2456179.5549207195</v>
      </c>
      <c r="U104" s="325">
        <f t="shared" si="36"/>
        <v>14562491.888280196</v>
      </c>
      <c r="V104" s="302">
        <f t="shared" si="38"/>
        <v>877.2057037696643</v>
      </c>
      <c r="W104" s="304">
        <f t="shared" si="39"/>
        <v>138.56449534267253</v>
      </c>
      <c r="X104" s="355"/>
      <c r="Y104" s="335">
        <f t="shared" si="32"/>
        <v>0</v>
      </c>
      <c r="Z104" s="339">
        <f t="shared" si="37"/>
        <v>14562491.888280196</v>
      </c>
      <c r="AA104" s="361">
        <f t="shared" si="40"/>
        <v>877.2057037696643</v>
      </c>
      <c r="AB104" s="361">
        <f t="shared" si="41"/>
        <v>138.56449534267253</v>
      </c>
    </row>
    <row r="105" spans="1:28" ht="15">
      <c r="A105" s="80" t="s">
        <v>96</v>
      </c>
      <c r="B105" s="132">
        <v>71</v>
      </c>
      <c r="C105" s="128" t="s">
        <v>142</v>
      </c>
      <c r="D105" s="59">
        <f>Vertetie_ienemumi!I87</f>
        <v>1198078.1343065454</v>
      </c>
      <c r="E105" s="140">
        <f>Iedzivotaju_skaits_struktura!C76</f>
        <v>3762</v>
      </c>
      <c r="F105" s="140">
        <f>Iedzivotaju_skaits_struktura!D76</f>
        <v>182</v>
      </c>
      <c r="G105" s="140">
        <f>Iedzivotaju_skaits_struktura!E76</f>
        <v>394</v>
      </c>
      <c r="H105" s="140">
        <f>Iedzivotaju_skaits_struktura!F76</f>
        <v>942</v>
      </c>
      <c r="I105" s="59">
        <f t="shared" si="19"/>
        <v>318.4684035902566</v>
      </c>
      <c r="J105" s="73">
        <f t="shared" si="34"/>
        <v>0.0034523683974937674</v>
      </c>
      <c r="K105" s="59">
        <f t="shared" si="35"/>
        <v>2028357.3607212836</v>
      </c>
      <c r="L105" s="59">
        <f t="shared" si="22"/>
        <v>59.06642278658969</v>
      </c>
      <c r="M105" s="59">
        <f t="shared" si="23"/>
        <v>-1033114.9624868664</v>
      </c>
      <c r="N105" s="59">
        <f t="shared" si="24"/>
        <v>-830279.2264147382</v>
      </c>
      <c r="O105" s="59">
        <f t="shared" si="25"/>
        <v>0</v>
      </c>
      <c r="P105" s="59">
        <f t="shared" si="26"/>
        <v>0</v>
      </c>
      <c r="Q105" s="59">
        <f t="shared" si="27"/>
        <v>1198078.1343065454</v>
      </c>
      <c r="R105" s="59">
        <f t="shared" si="28"/>
        <v>1926939.4926852193</v>
      </c>
      <c r="S105" s="74">
        <f t="shared" si="29"/>
        <v>-728861.3583786739</v>
      </c>
      <c r="T105" s="314">
        <f t="shared" si="30"/>
        <v>-728861.3583786739</v>
      </c>
      <c r="U105" s="325">
        <f t="shared" si="36"/>
        <v>1926939.4926852193</v>
      </c>
      <c r="V105" s="302">
        <f t="shared" si="38"/>
        <v>512.2114547275968</v>
      </c>
      <c r="W105" s="304">
        <f t="shared" si="39"/>
        <v>95</v>
      </c>
      <c r="X105" s="355"/>
      <c r="Y105" s="335">
        <f t="shared" si="32"/>
        <v>40567.14721442573</v>
      </c>
      <c r="Z105" s="339">
        <f t="shared" si="37"/>
        <v>1967506.639899645</v>
      </c>
      <c r="AA105" s="361">
        <f t="shared" si="40"/>
        <v>522.9948537744937</v>
      </c>
      <c r="AB105" s="361">
        <f t="shared" si="41"/>
        <v>97</v>
      </c>
    </row>
    <row r="106" spans="1:28" ht="15">
      <c r="A106" s="79"/>
      <c r="B106" s="132">
        <v>72</v>
      </c>
      <c r="C106" s="128" t="s">
        <v>191</v>
      </c>
      <c r="D106" s="59">
        <f>Vertetie_ienemumi!I88</f>
        <v>885144.9110102307</v>
      </c>
      <c r="E106" s="140">
        <f>Iedzivotaju_skaits_struktura!C77</f>
        <v>1782</v>
      </c>
      <c r="F106" s="140">
        <f>Iedzivotaju_skaits_struktura!D77</f>
        <v>70</v>
      </c>
      <c r="G106" s="140">
        <f>Iedzivotaju_skaits_struktura!E77</f>
        <v>193</v>
      </c>
      <c r="H106" s="140">
        <f>Iedzivotaju_skaits_struktura!F77</f>
        <v>433</v>
      </c>
      <c r="I106" s="59">
        <f t="shared" si="19"/>
        <v>496.7143159428904</v>
      </c>
      <c r="J106" s="73">
        <f t="shared" si="34"/>
        <v>0.001603468302298134</v>
      </c>
      <c r="K106" s="59">
        <f t="shared" si="35"/>
        <v>942079.8591514021</v>
      </c>
      <c r="L106" s="59">
        <f t="shared" si="22"/>
        <v>93.9564626514299</v>
      </c>
      <c r="M106" s="59">
        <f t="shared" si="23"/>
        <v>-151142.93405631173</v>
      </c>
      <c r="N106" s="59">
        <f t="shared" si="24"/>
        <v>-56934.94814117148</v>
      </c>
      <c r="O106" s="59">
        <f t="shared" si="25"/>
        <v>0</v>
      </c>
      <c r="P106" s="59">
        <f t="shared" si="26"/>
        <v>0</v>
      </c>
      <c r="Q106" s="59">
        <f t="shared" si="27"/>
        <v>885144.9110102307</v>
      </c>
      <c r="R106" s="59">
        <f t="shared" si="28"/>
        <v>894975.866193832</v>
      </c>
      <c r="S106" s="74">
        <f t="shared" si="29"/>
        <v>-9830.955183601356</v>
      </c>
      <c r="T106" s="314">
        <f t="shared" si="30"/>
        <v>-9830.955183601356</v>
      </c>
      <c r="U106" s="325">
        <f t="shared" si="36"/>
        <v>894975.866193832</v>
      </c>
      <c r="V106" s="302">
        <f t="shared" si="38"/>
        <v>502.2311258102312</v>
      </c>
      <c r="W106" s="304">
        <f t="shared" si="39"/>
        <v>95</v>
      </c>
      <c r="X106" s="355"/>
      <c r="Y106" s="335">
        <f t="shared" si="32"/>
        <v>18841.597183028003</v>
      </c>
      <c r="Z106" s="339">
        <f t="shared" si="37"/>
        <v>913817.46337686</v>
      </c>
      <c r="AA106" s="361">
        <f t="shared" si="40"/>
        <v>512.804412669394</v>
      </c>
      <c r="AB106" s="361">
        <f t="shared" si="41"/>
        <v>97</v>
      </c>
    </row>
    <row r="107" spans="1:28" ht="15">
      <c r="A107" s="80"/>
      <c r="B107" s="132">
        <v>73</v>
      </c>
      <c r="C107" s="128" t="s">
        <v>121</v>
      </c>
      <c r="D107" s="59">
        <f>Vertetie_ienemumi!I89</f>
        <v>931819.145757391</v>
      </c>
      <c r="E107" s="140">
        <f>Iedzivotaju_skaits_struktura!C78</f>
        <v>2158</v>
      </c>
      <c r="F107" s="140">
        <f>Iedzivotaju_skaits_struktura!D78</f>
        <v>95</v>
      </c>
      <c r="G107" s="140">
        <f>Iedzivotaju_skaits_struktura!E78</f>
        <v>265</v>
      </c>
      <c r="H107" s="140">
        <f>Iedzivotaju_skaits_struktura!F78</f>
        <v>411</v>
      </c>
      <c r="I107" s="59">
        <f t="shared" si="19"/>
        <v>431.7975652258531</v>
      </c>
      <c r="J107" s="73">
        <f t="shared" si="34"/>
        <v>0.0019631388356055202</v>
      </c>
      <c r="K107" s="59">
        <f t="shared" si="35"/>
        <v>1153395.770338109</v>
      </c>
      <c r="L107" s="59">
        <f t="shared" si="22"/>
        <v>80.7891939368076</v>
      </c>
      <c r="M107" s="59">
        <f t="shared" si="23"/>
        <v>-336916.201614529</v>
      </c>
      <c r="N107" s="59">
        <f t="shared" si="24"/>
        <v>-221576.624580718</v>
      </c>
      <c r="O107" s="59">
        <f t="shared" si="25"/>
        <v>0</v>
      </c>
      <c r="P107" s="59">
        <f t="shared" si="26"/>
        <v>0</v>
      </c>
      <c r="Q107" s="59">
        <f t="shared" si="27"/>
        <v>931819.145757391</v>
      </c>
      <c r="R107" s="59">
        <f t="shared" si="28"/>
        <v>1095725.9818212036</v>
      </c>
      <c r="S107" s="74">
        <f t="shared" si="29"/>
        <v>-163906.8360638126</v>
      </c>
      <c r="T107" s="314">
        <f t="shared" si="30"/>
        <v>-163906.8360638126</v>
      </c>
      <c r="U107" s="325">
        <f t="shared" si="36"/>
        <v>1095725.9818212036</v>
      </c>
      <c r="V107" s="302">
        <f t="shared" si="38"/>
        <v>507.7506866641351</v>
      </c>
      <c r="W107" s="304">
        <f t="shared" si="39"/>
        <v>95</v>
      </c>
      <c r="X107" s="355"/>
      <c r="Y107" s="335">
        <f t="shared" si="32"/>
        <v>23067.915406762157</v>
      </c>
      <c r="Z107" s="339">
        <f t="shared" si="37"/>
        <v>1118793.8972279658</v>
      </c>
      <c r="AA107" s="361">
        <f t="shared" si="40"/>
        <v>518.4401748044327</v>
      </c>
      <c r="AB107" s="361">
        <f t="shared" si="41"/>
        <v>97.00000000000001</v>
      </c>
    </row>
    <row r="108" spans="1:28" ht="15">
      <c r="A108" s="79"/>
      <c r="B108" s="132">
        <v>74</v>
      </c>
      <c r="C108" s="128" t="s">
        <v>30</v>
      </c>
      <c r="D108" s="59">
        <f>Vertetie_ienemumi!I90</f>
        <v>1511009.5554422108</v>
      </c>
      <c r="E108" s="140">
        <f>Iedzivotaju_skaits_struktura!C79</f>
        <v>4183</v>
      </c>
      <c r="F108" s="140">
        <f>Iedzivotaju_skaits_struktura!D79</f>
        <v>177</v>
      </c>
      <c r="G108" s="140">
        <f>Iedzivotaju_skaits_struktura!E79</f>
        <v>425</v>
      </c>
      <c r="H108" s="140">
        <f>Iedzivotaju_skaits_struktura!F79</f>
        <v>885</v>
      </c>
      <c r="I108" s="59">
        <f aca="true" t="shared" si="42" ref="I108:I154">D108/E108</f>
        <v>361.2262862639758</v>
      </c>
      <c r="J108" s="73">
        <f aca="true" t="shared" si="43" ref="J108:J139">($I$18*(E108/$E$154))+($I$19*(F108/$F$154))+($I$20*(G108/$G$154))+($I$21*(H108/$H$154))</f>
        <v>0.003657442767204853</v>
      </c>
      <c r="K108" s="59">
        <f aca="true" t="shared" si="44" ref="K108:K139">$E$12*J108</f>
        <v>2148843.954098956</v>
      </c>
      <c r="L108" s="59">
        <f aca="true" t="shared" si="45" ref="L108:L153">D108/K108*100</f>
        <v>70.3173235338906</v>
      </c>
      <c r="M108" s="59">
        <f aca="true" t="shared" si="46" ref="M108:M153">D108-(K108+(K108*$M$31/100))</f>
        <v>-852718.794066641</v>
      </c>
      <c r="N108" s="59">
        <f aca="true" t="shared" si="47" ref="N108:N153">D108-K108</f>
        <v>-637834.3986567454</v>
      </c>
      <c r="O108" s="59">
        <f aca="true" t="shared" si="48" ref="O108:O153">IF(M108&gt;0,M108*$O$30/100,0)</f>
        <v>0</v>
      </c>
      <c r="P108" s="59">
        <f aca="true" t="shared" si="49" ref="P108:P139">IF(O108&gt;0,D108*0.35,0)</f>
        <v>0</v>
      </c>
      <c r="Q108" s="59">
        <f aca="true" t="shared" si="50" ref="Q108:Q153">D108-O108</f>
        <v>1511009.5554422108</v>
      </c>
      <c r="R108" s="59">
        <f aca="true" t="shared" si="51" ref="R108:R153">K108*$R$30/100</f>
        <v>2041401.7563940084</v>
      </c>
      <c r="S108" s="74">
        <f aca="true" t="shared" si="52" ref="S108:S153">IF(D108&lt;R108,D108-R108,0)</f>
        <v>-530392.2009517977</v>
      </c>
      <c r="T108" s="314">
        <f aca="true" t="shared" si="53" ref="T108:T153">IF(S108&gt;=0,O108,S108)</f>
        <v>-530392.2009517977</v>
      </c>
      <c r="U108" s="325">
        <f aca="true" t="shared" si="54" ref="U108:U139">D108-T108</f>
        <v>2041401.7563940084</v>
      </c>
      <c r="V108" s="302">
        <f t="shared" si="38"/>
        <v>488.02336992445817</v>
      </c>
      <c r="W108" s="304">
        <f t="shared" si="39"/>
        <v>95</v>
      </c>
      <c r="X108" s="355"/>
      <c r="Y108" s="335">
        <f t="shared" si="32"/>
        <v>42976.87908197893</v>
      </c>
      <c r="Z108" s="339">
        <f t="shared" si="37"/>
        <v>2084378.6354759873</v>
      </c>
      <c r="AA108" s="361">
        <f t="shared" si="40"/>
        <v>498.29754613339406</v>
      </c>
      <c r="AB108" s="361">
        <f t="shared" si="41"/>
        <v>97</v>
      </c>
    </row>
    <row r="109" spans="1:28" ht="15">
      <c r="A109" s="80"/>
      <c r="B109" s="132">
        <v>75</v>
      </c>
      <c r="C109" s="128" t="s">
        <v>143</v>
      </c>
      <c r="D109" s="59">
        <f>Vertetie_ienemumi!I91</f>
        <v>1710652.1621831243</v>
      </c>
      <c r="E109" s="140">
        <f>Iedzivotaju_skaits_struktura!C80</f>
        <v>3752</v>
      </c>
      <c r="F109" s="140">
        <f>Iedzivotaju_skaits_struktura!D80</f>
        <v>174</v>
      </c>
      <c r="G109" s="140">
        <f>Iedzivotaju_skaits_struktura!E80</f>
        <v>398</v>
      </c>
      <c r="H109" s="140">
        <f>Iedzivotaju_skaits_struktura!F80</f>
        <v>848</v>
      </c>
      <c r="I109" s="59">
        <f t="shared" si="42"/>
        <v>455.9307468505129</v>
      </c>
      <c r="J109" s="73">
        <f t="shared" si="43"/>
        <v>0.0033823571387829915</v>
      </c>
      <c r="K109" s="59">
        <f t="shared" si="44"/>
        <v>1987223.9022982328</v>
      </c>
      <c r="L109" s="59">
        <f t="shared" si="45"/>
        <v>86.0825073714516</v>
      </c>
      <c r="M109" s="59">
        <f t="shared" si="46"/>
        <v>-475294.13034493173</v>
      </c>
      <c r="N109" s="59">
        <f t="shared" si="47"/>
        <v>-276571.74011510843</v>
      </c>
      <c r="O109" s="59">
        <f t="shared" si="48"/>
        <v>0</v>
      </c>
      <c r="P109" s="59">
        <f t="shared" si="49"/>
        <v>0</v>
      </c>
      <c r="Q109" s="59">
        <f t="shared" si="50"/>
        <v>1710652.1621831243</v>
      </c>
      <c r="R109" s="59">
        <f t="shared" si="51"/>
        <v>1887862.707183321</v>
      </c>
      <c r="S109" s="74">
        <f t="shared" si="52"/>
        <v>-177210.54500019667</v>
      </c>
      <c r="T109" s="314">
        <f t="shared" si="53"/>
        <v>-177210.54500019667</v>
      </c>
      <c r="U109" s="325">
        <f t="shared" si="54"/>
        <v>1887862.707183321</v>
      </c>
      <c r="V109" s="302">
        <f t="shared" si="38"/>
        <v>503.1617023409704</v>
      </c>
      <c r="W109" s="304">
        <f t="shared" si="39"/>
        <v>95</v>
      </c>
      <c r="X109" s="355"/>
      <c r="Y109" s="335">
        <f aca="true" t="shared" si="55" ref="Y109:Y153">IF(W109&lt;97,(K109*0.97)-U109,0)</f>
        <v>39744.47804596485</v>
      </c>
      <c r="Z109" s="339">
        <f t="shared" si="37"/>
        <v>1927607.1852292859</v>
      </c>
      <c r="AA109" s="361">
        <f t="shared" si="40"/>
        <v>513.7545802849909</v>
      </c>
      <c r="AB109" s="361">
        <f t="shared" si="41"/>
        <v>97.00000000000001</v>
      </c>
    </row>
    <row r="110" spans="1:28" ht="15">
      <c r="A110" s="80" t="s">
        <v>98</v>
      </c>
      <c r="B110" s="132">
        <v>76</v>
      </c>
      <c r="C110" s="128" t="s">
        <v>144</v>
      </c>
      <c r="D110" s="59">
        <f>Vertetie_ienemumi!I92</f>
        <v>20289873.724018563</v>
      </c>
      <c r="E110" s="140">
        <f>Iedzivotaju_skaits_struktura!C81</f>
        <v>37951</v>
      </c>
      <c r="F110" s="140">
        <f>Iedzivotaju_skaits_struktura!D81</f>
        <v>2371</v>
      </c>
      <c r="G110" s="140">
        <f>Iedzivotaju_skaits_struktura!E81</f>
        <v>4276</v>
      </c>
      <c r="H110" s="140">
        <f>Iedzivotaju_skaits_struktura!F81</f>
        <v>7857</v>
      </c>
      <c r="I110" s="59">
        <f t="shared" si="42"/>
        <v>534.6334411219352</v>
      </c>
      <c r="J110" s="73">
        <f t="shared" si="43"/>
        <v>0.03570903750652475</v>
      </c>
      <c r="K110" s="59">
        <f t="shared" si="44"/>
        <v>20980000.026420306</v>
      </c>
      <c r="L110" s="59">
        <f t="shared" si="45"/>
        <v>96.71055147029237</v>
      </c>
      <c r="M110" s="59">
        <f t="shared" si="46"/>
        <v>-2788126.3050437756</v>
      </c>
      <c r="N110" s="59">
        <f t="shared" si="47"/>
        <v>-690126.3024017438</v>
      </c>
      <c r="O110" s="59">
        <f t="shared" si="48"/>
        <v>0</v>
      </c>
      <c r="P110" s="59">
        <f t="shared" si="49"/>
        <v>0</v>
      </c>
      <c r="Q110" s="59">
        <f t="shared" si="50"/>
        <v>20289873.724018563</v>
      </c>
      <c r="R110" s="59">
        <f t="shared" si="51"/>
        <v>19931000.025099292</v>
      </c>
      <c r="S110" s="74">
        <f t="shared" si="52"/>
        <v>0</v>
      </c>
      <c r="T110" s="314">
        <f t="shared" si="53"/>
        <v>0</v>
      </c>
      <c r="U110" s="325">
        <f t="shared" si="54"/>
        <v>20289873.724018563</v>
      </c>
      <c r="V110" s="302">
        <f t="shared" si="38"/>
        <v>534.6334411219352</v>
      </c>
      <c r="W110" s="304">
        <f t="shared" si="39"/>
        <v>96.71055147029237</v>
      </c>
      <c r="X110" s="355"/>
      <c r="Y110" s="335">
        <f t="shared" si="55"/>
        <v>60726.30160913244</v>
      </c>
      <c r="Z110" s="339">
        <f t="shared" si="37"/>
        <v>20350600.025627695</v>
      </c>
      <c r="AA110" s="361">
        <f t="shared" si="40"/>
        <v>536.2335650082395</v>
      </c>
      <c r="AB110" s="361">
        <f t="shared" si="41"/>
        <v>96.99999999999999</v>
      </c>
    </row>
    <row r="111" spans="1:28" ht="15">
      <c r="A111" s="80"/>
      <c r="B111" s="132">
        <v>77</v>
      </c>
      <c r="C111" s="128" t="s">
        <v>145</v>
      </c>
      <c r="D111" s="59">
        <f>Vertetie_ienemumi!I93</f>
        <v>12307540.451817052</v>
      </c>
      <c r="E111" s="140">
        <f>Iedzivotaju_skaits_struktura!C82</f>
        <v>20496</v>
      </c>
      <c r="F111" s="140">
        <f>Iedzivotaju_skaits_struktura!D82</f>
        <v>1235</v>
      </c>
      <c r="G111" s="140">
        <f>Iedzivotaju_skaits_struktura!E82</f>
        <v>2315</v>
      </c>
      <c r="H111" s="140">
        <f>Iedzivotaju_skaits_struktura!F82</f>
        <v>3887</v>
      </c>
      <c r="I111" s="59">
        <f t="shared" si="42"/>
        <v>600.4849947217532</v>
      </c>
      <c r="J111" s="73">
        <f t="shared" si="43"/>
        <v>0.018982094057054495</v>
      </c>
      <c r="K111" s="59">
        <f t="shared" si="44"/>
        <v>11152480.20184663</v>
      </c>
      <c r="L111" s="59">
        <f t="shared" si="45"/>
        <v>110.3569809501134</v>
      </c>
      <c r="M111" s="59">
        <f t="shared" si="46"/>
        <v>39812.229785760865</v>
      </c>
      <c r="N111" s="59">
        <f t="shared" si="47"/>
        <v>1155060.249970423</v>
      </c>
      <c r="O111" s="59">
        <f t="shared" si="48"/>
        <v>17915.50340359239</v>
      </c>
      <c r="P111" s="59">
        <f t="shared" si="49"/>
        <v>4307639.158135968</v>
      </c>
      <c r="Q111" s="59">
        <f t="shared" si="50"/>
        <v>12289624.94841346</v>
      </c>
      <c r="R111" s="59">
        <f t="shared" si="51"/>
        <v>10594856.191754298</v>
      </c>
      <c r="S111" s="74">
        <f t="shared" si="52"/>
        <v>0</v>
      </c>
      <c r="T111" s="314">
        <f t="shared" si="53"/>
        <v>17915.50340359239</v>
      </c>
      <c r="U111" s="325">
        <f t="shared" si="54"/>
        <v>12289624.94841346</v>
      </c>
      <c r="V111" s="302">
        <f t="shared" si="38"/>
        <v>599.6108971708362</v>
      </c>
      <c r="W111" s="304">
        <f t="shared" si="39"/>
        <v>110.19633952256235</v>
      </c>
      <c r="X111" s="355"/>
      <c r="Y111" s="335">
        <f t="shared" si="55"/>
        <v>0</v>
      </c>
      <c r="Z111" s="339">
        <f t="shared" si="37"/>
        <v>12289624.94841346</v>
      </c>
      <c r="AA111" s="361">
        <f t="shared" si="40"/>
        <v>599.6108971708362</v>
      </c>
      <c r="AB111" s="361">
        <f t="shared" si="41"/>
        <v>110.19633952256235</v>
      </c>
    </row>
    <row r="112" spans="1:28" ht="15">
      <c r="A112" s="80" t="s">
        <v>100</v>
      </c>
      <c r="B112" s="132">
        <v>78</v>
      </c>
      <c r="C112" s="129" t="s">
        <v>68</v>
      </c>
      <c r="D112" s="59">
        <f>Vertetie_ienemumi!I94</f>
        <v>6001378.503947817</v>
      </c>
      <c r="E112" s="140">
        <f>Iedzivotaju_skaits_struktura!C83</f>
        <v>10538</v>
      </c>
      <c r="F112" s="140">
        <f>Iedzivotaju_skaits_struktura!D83</f>
        <v>838</v>
      </c>
      <c r="G112" s="140">
        <f>Iedzivotaju_skaits_struktura!E83</f>
        <v>1235</v>
      </c>
      <c r="H112" s="140">
        <f>Iedzivotaju_skaits_struktura!F83</f>
        <v>1965</v>
      </c>
      <c r="I112" s="59">
        <f t="shared" si="42"/>
        <v>569.4988141912903</v>
      </c>
      <c r="J112" s="73">
        <f t="shared" si="43"/>
        <v>0.010299021050752175</v>
      </c>
      <c r="K112" s="59">
        <f t="shared" si="44"/>
        <v>6050946.119099486</v>
      </c>
      <c r="L112" s="59">
        <f t="shared" si="45"/>
        <v>99.18082868073785</v>
      </c>
      <c r="M112" s="59">
        <f t="shared" si="46"/>
        <v>-654662.2270616172</v>
      </c>
      <c r="N112" s="59">
        <f t="shared" si="47"/>
        <v>-49567.6151516689</v>
      </c>
      <c r="O112" s="59">
        <f t="shared" si="48"/>
        <v>0</v>
      </c>
      <c r="P112" s="59">
        <f t="shared" si="49"/>
        <v>0</v>
      </c>
      <c r="Q112" s="59">
        <f t="shared" si="50"/>
        <v>6001378.503947817</v>
      </c>
      <c r="R112" s="59">
        <f t="shared" si="51"/>
        <v>5748398.813144511</v>
      </c>
      <c r="S112" s="74">
        <f t="shared" si="52"/>
        <v>0</v>
      </c>
      <c r="T112" s="314">
        <f t="shared" si="53"/>
        <v>0</v>
      </c>
      <c r="U112" s="325">
        <f t="shared" si="54"/>
        <v>6001378.503947817</v>
      </c>
      <c r="V112" s="302">
        <f t="shared" si="38"/>
        <v>569.4988141912903</v>
      </c>
      <c r="W112" s="304">
        <f t="shared" si="39"/>
        <v>99.18082868073785</v>
      </c>
      <c r="X112" s="355"/>
      <c r="Y112" s="335">
        <f t="shared" si="55"/>
        <v>0</v>
      </c>
      <c r="Z112" s="339">
        <f t="shared" si="37"/>
        <v>6001378.503947817</v>
      </c>
      <c r="AA112" s="361">
        <f t="shared" si="40"/>
        <v>569.4988141912903</v>
      </c>
      <c r="AB112" s="361">
        <f t="shared" si="41"/>
        <v>99.18082868073785</v>
      </c>
    </row>
    <row r="113" spans="1:28" ht="15">
      <c r="A113" s="81"/>
      <c r="B113" s="132">
        <v>79</v>
      </c>
      <c r="C113" s="128" t="s">
        <v>55</v>
      </c>
      <c r="D113" s="59">
        <f>Vertetie_ienemumi!I95</f>
        <v>1788672.2269504892</v>
      </c>
      <c r="E113" s="140">
        <f>Iedzivotaju_skaits_struktura!C84</f>
        <v>4314</v>
      </c>
      <c r="F113" s="140">
        <f>Iedzivotaju_skaits_struktura!D84</f>
        <v>225</v>
      </c>
      <c r="G113" s="140">
        <f>Iedzivotaju_skaits_struktura!E84</f>
        <v>466</v>
      </c>
      <c r="H113" s="140">
        <f>Iedzivotaju_skaits_struktura!F84</f>
        <v>900</v>
      </c>
      <c r="I113" s="59">
        <f t="shared" si="42"/>
        <v>414.6203585884305</v>
      </c>
      <c r="J113" s="73">
        <f t="shared" si="43"/>
        <v>0.003919366128901337</v>
      </c>
      <c r="K113" s="59">
        <f t="shared" si="44"/>
        <v>2302730.8275356386</v>
      </c>
      <c r="L113" s="59">
        <f t="shared" si="45"/>
        <v>77.67613155484221</v>
      </c>
      <c r="M113" s="59">
        <f t="shared" si="46"/>
        <v>-744331.6833387131</v>
      </c>
      <c r="N113" s="59">
        <f t="shared" si="47"/>
        <v>-514058.60058514937</v>
      </c>
      <c r="O113" s="59">
        <f t="shared" si="48"/>
        <v>0</v>
      </c>
      <c r="P113" s="59">
        <f t="shared" si="49"/>
        <v>0</v>
      </c>
      <c r="Q113" s="59">
        <f t="shared" si="50"/>
        <v>1788672.2269504892</v>
      </c>
      <c r="R113" s="59">
        <f t="shared" si="51"/>
        <v>2187594.286158857</v>
      </c>
      <c r="S113" s="74">
        <f t="shared" si="52"/>
        <v>-398922.0592083677</v>
      </c>
      <c r="T113" s="314">
        <f t="shared" si="53"/>
        <v>-398922.0592083677</v>
      </c>
      <c r="U113" s="325">
        <f t="shared" si="54"/>
        <v>2187594.286158857</v>
      </c>
      <c r="V113" s="302">
        <f t="shared" si="38"/>
        <v>507.0918604911583</v>
      </c>
      <c r="W113" s="304">
        <f t="shared" si="39"/>
        <v>95</v>
      </c>
      <c r="X113" s="355"/>
      <c r="Y113" s="335">
        <f t="shared" si="55"/>
        <v>46054.61655071238</v>
      </c>
      <c r="Z113" s="339">
        <f t="shared" si="37"/>
        <v>2233648.9027095693</v>
      </c>
      <c r="AA113" s="361">
        <f t="shared" si="40"/>
        <v>517.7674786067615</v>
      </c>
      <c r="AB113" s="361">
        <f t="shared" si="41"/>
        <v>97</v>
      </c>
    </row>
    <row r="114" spans="1:28" ht="15">
      <c r="A114" s="80"/>
      <c r="B114" s="132">
        <v>80</v>
      </c>
      <c r="C114" s="128" t="s">
        <v>82</v>
      </c>
      <c r="D114" s="59">
        <f>Vertetie_ienemumi!I96</f>
        <v>1332940.4081093322</v>
      </c>
      <c r="E114" s="140">
        <f>Iedzivotaju_skaits_struktura!C85</f>
        <v>3128</v>
      </c>
      <c r="F114" s="140">
        <f>Iedzivotaju_skaits_struktura!D85</f>
        <v>163</v>
      </c>
      <c r="G114" s="140">
        <f>Iedzivotaju_skaits_struktura!E85</f>
        <v>328</v>
      </c>
      <c r="H114" s="140">
        <f>Iedzivotaju_skaits_struktura!F85</f>
        <v>724</v>
      </c>
      <c r="I114" s="59">
        <f t="shared" si="42"/>
        <v>426.13184402472257</v>
      </c>
      <c r="J114" s="73">
        <f t="shared" si="43"/>
        <v>0.0028632235060748216</v>
      </c>
      <c r="K114" s="59">
        <f t="shared" si="44"/>
        <v>1682219.2203338142</v>
      </c>
      <c r="L114" s="59">
        <f t="shared" si="45"/>
        <v>79.23702166741549</v>
      </c>
      <c r="M114" s="59">
        <f t="shared" si="46"/>
        <v>-517500.73425786337</v>
      </c>
      <c r="N114" s="59">
        <f t="shared" si="47"/>
        <v>-349278.81222448195</v>
      </c>
      <c r="O114" s="59">
        <f t="shared" si="48"/>
        <v>0</v>
      </c>
      <c r="P114" s="59">
        <f t="shared" si="49"/>
        <v>0</v>
      </c>
      <c r="Q114" s="59">
        <f t="shared" si="50"/>
        <v>1332940.4081093322</v>
      </c>
      <c r="R114" s="59">
        <f t="shared" si="51"/>
        <v>1598108.2593171236</v>
      </c>
      <c r="S114" s="74">
        <f t="shared" si="52"/>
        <v>-265167.85120779136</v>
      </c>
      <c r="T114" s="314">
        <f t="shared" si="53"/>
        <v>-265167.85120779136</v>
      </c>
      <c r="U114" s="325">
        <f t="shared" si="54"/>
        <v>1598108.2593171236</v>
      </c>
      <c r="V114" s="302">
        <f t="shared" si="38"/>
        <v>510.90417497350495</v>
      </c>
      <c r="W114" s="304">
        <f t="shared" si="39"/>
        <v>95</v>
      </c>
      <c r="X114" s="355"/>
      <c r="Y114" s="335">
        <f t="shared" si="55"/>
        <v>33644.38440667605</v>
      </c>
      <c r="Z114" s="339">
        <f t="shared" si="37"/>
        <v>1631752.6437237996</v>
      </c>
      <c r="AA114" s="361">
        <f t="shared" si="40"/>
        <v>521.6600523413682</v>
      </c>
      <c r="AB114" s="361">
        <f t="shared" si="41"/>
        <v>97</v>
      </c>
    </row>
    <row r="115" spans="1:28" ht="15">
      <c r="A115" s="80"/>
      <c r="B115" s="132">
        <v>81</v>
      </c>
      <c r="C115" s="128" t="s">
        <v>32</v>
      </c>
      <c r="D115" s="59">
        <f>Vertetie_ienemumi!I97</f>
        <v>2339909.521110251</v>
      </c>
      <c r="E115" s="140">
        <f>Iedzivotaju_skaits_struktura!C86</f>
        <v>6067</v>
      </c>
      <c r="F115" s="140">
        <f>Iedzivotaju_skaits_struktura!D86</f>
        <v>289</v>
      </c>
      <c r="G115" s="140">
        <f>Iedzivotaju_skaits_struktura!E86</f>
        <v>682</v>
      </c>
      <c r="H115" s="140">
        <f>Iedzivotaju_skaits_struktura!F86</f>
        <v>1380</v>
      </c>
      <c r="I115" s="59">
        <f t="shared" si="42"/>
        <v>385.678180502761</v>
      </c>
      <c r="J115" s="73">
        <f t="shared" si="43"/>
        <v>0.005571594664813692</v>
      </c>
      <c r="K115" s="59">
        <f t="shared" si="44"/>
        <v>3273458.6081642774</v>
      </c>
      <c r="L115" s="59">
        <f t="shared" si="45"/>
        <v>71.48126190672834</v>
      </c>
      <c r="M115" s="59">
        <f t="shared" si="46"/>
        <v>-1260894.9478704543</v>
      </c>
      <c r="N115" s="59">
        <f t="shared" si="47"/>
        <v>-933549.0870540263</v>
      </c>
      <c r="O115" s="59">
        <f t="shared" si="48"/>
        <v>0</v>
      </c>
      <c r="P115" s="59">
        <f t="shared" si="49"/>
        <v>0</v>
      </c>
      <c r="Q115" s="59">
        <f t="shared" si="50"/>
        <v>2339909.521110251</v>
      </c>
      <c r="R115" s="59">
        <f t="shared" si="51"/>
        <v>3109785.677756063</v>
      </c>
      <c r="S115" s="74">
        <f t="shared" si="52"/>
        <v>-769876.1566458121</v>
      </c>
      <c r="T115" s="314">
        <f t="shared" si="53"/>
        <v>-769876.1566458121</v>
      </c>
      <c r="U115" s="325">
        <f t="shared" si="54"/>
        <v>3109785.677756063</v>
      </c>
      <c r="V115" s="302">
        <f t="shared" si="38"/>
        <v>512.5738713954282</v>
      </c>
      <c r="W115" s="304">
        <f t="shared" si="39"/>
        <v>94.99999999999999</v>
      </c>
      <c r="X115" s="355"/>
      <c r="Y115" s="335">
        <f t="shared" si="55"/>
        <v>65469.17216328578</v>
      </c>
      <c r="Z115" s="339">
        <f t="shared" si="37"/>
        <v>3175254.849919349</v>
      </c>
      <c r="AA115" s="361">
        <f t="shared" si="40"/>
        <v>523.364900266911</v>
      </c>
      <c r="AB115" s="361">
        <f t="shared" si="41"/>
        <v>97</v>
      </c>
    </row>
    <row r="116" spans="1:28" ht="15">
      <c r="A116" s="80"/>
      <c r="B116" s="132">
        <v>82</v>
      </c>
      <c r="C116" s="128" t="s">
        <v>146</v>
      </c>
      <c r="D116" s="59">
        <f>Vertetie_ienemumi!I98</f>
        <v>4294954.645553825</v>
      </c>
      <c r="E116" s="140">
        <f>Iedzivotaju_skaits_struktura!C87</f>
        <v>11239</v>
      </c>
      <c r="F116" s="140">
        <f>Iedzivotaju_skaits_struktura!D87</f>
        <v>554</v>
      </c>
      <c r="G116" s="140">
        <f>Iedzivotaju_skaits_struktura!E87</f>
        <v>1135</v>
      </c>
      <c r="H116" s="140">
        <f>Iedzivotaju_skaits_struktura!F87</f>
        <v>2376</v>
      </c>
      <c r="I116" s="59">
        <f t="shared" si="42"/>
        <v>382.14740150848166</v>
      </c>
      <c r="J116" s="73">
        <f t="shared" si="43"/>
        <v>0.009991769788349026</v>
      </c>
      <c r="K116" s="59">
        <f t="shared" si="44"/>
        <v>5870427.910168262</v>
      </c>
      <c r="L116" s="59">
        <f t="shared" si="45"/>
        <v>73.16254813579204</v>
      </c>
      <c r="M116" s="59">
        <f t="shared" si="46"/>
        <v>-2162516.055631263</v>
      </c>
      <c r="N116" s="59">
        <f t="shared" si="47"/>
        <v>-1575473.2646144368</v>
      </c>
      <c r="O116" s="59">
        <f t="shared" si="48"/>
        <v>0</v>
      </c>
      <c r="P116" s="59">
        <f t="shared" si="49"/>
        <v>0</v>
      </c>
      <c r="Q116" s="59">
        <f t="shared" si="50"/>
        <v>4294954.645553825</v>
      </c>
      <c r="R116" s="59">
        <f t="shared" si="51"/>
        <v>5576906.514659849</v>
      </c>
      <c r="S116" s="74">
        <f t="shared" si="52"/>
        <v>-1281951.8691060236</v>
      </c>
      <c r="T116" s="314">
        <f t="shared" si="53"/>
        <v>-1281951.8691060236</v>
      </c>
      <c r="U116" s="325">
        <f t="shared" si="54"/>
        <v>5576906.514659849</v>
      </c>
      <c r="V116" s="302">
        <f t="shared" si="38"/>
        <v>496.2102068386733</v>
      </c>
      <c r="W116" s="304">
        <f t="shared" si="39"/>
        <v>95</v>
      </c>
      <c r="X116" s="355"/>
      <c r="Y116" s="335">
        <f t="shared" si="55"/>
        <v>117408.55820336472</v>
      </c>
      <c r="Z116" s="339">
        <f t="shared" si="37"/>
        <v>5694315.072863214</v>
      </c>
      <c r="AA116" s="361">
        <f t="shared" si="40"/>
        <v>506.6567375089611</v>
      </c>
      <c r="AB116" s="361">
        <f t="shared" si="41"/>
        <v>96.99999999999999</v>
      </c>
    </row>
    <row r="117" spans="1:28" ht="15">
      <c r="A117" s="80"/>
      <c r="B117" s="132">
        <v>83</v>
      </c>
      <c r="C117" s="128" t="s">
        <v>147</v>
      </c>
      <c r="D117" s="59">
        <f>Vertetie_ienemumi!I99</f>
        <v>2156590.526763711</v>
      </c>
      <c r="E117" s="140">
        <f>Iedzivotaju_skaits_struktura!C88</f>
        <v>6337</v>
      </c>
      <c r="F117" s="140">
        <f>Iedzivotaju_skaits_struktura!D88</f>
        <v>361</v>
      </c>
      <c r="G117" s="140">
        <f>Iedzivotaju_skaits_struktura!E88</f>
        <v>806</v>
      </c>
      <c r="H117" s="140">
        <f>Iedzivotaju_skaits_struktura!F88</f>
        <v>1355</v>
      </c>
      <c r="I117" s="59">
        <f t="shared" si="42"/>
        <v>340.31726791284694</v>
      </c>
      <c r="J117" s="73">
        <f t="shared" si="43"/>
        <v>0.006098311861942223</v>
      </c>
      <c r="K117" s="59">
        <f t="shared" si="44"/>
        <v>3582918.833958755</v>
      </c>
      <c r="L117" s="59">
        <f t="shared" si="45"/>
        <v>60.19088421215787</v>
      </c>
      <c r="M117" s="59">
        <f t="shared" si="46"/>
        <v>-1784620.190590919</v>
      </c>
      <c r="N117" s="59">
        <f t="shared" si="47"/>
        <v>-1426328.3071950437</v>
      </c>
      <c r="O117" s="59">
        <f t="shared" si="48"/>
        <v>0</v>
      </c>
      <c r="P117" s="59">
        <f t="shared" si="49"/>
        <v>0</v>
      </c>
      <c r="Q117" s="59">
        <f t="shared" si="50"/>
        <v>2156590.526763711</v>
      </c>
      <c r="R117" s="59">
        <f t="shared" si="51"/>
        <v>3403772.8922608173</v>
      </c>
      <c r="S117" s="74">
        <f t="shared" si="52"/>
        <v>-1247182.3654971062</v>
      </c>
      <c r="T117" s="314">
        <f t="shared" si="53"/>
        <v>-1247182.3654971062</v>
      </c>
      <c r="U117" s="325">
        <f t="shared" si="54"/>
        <v>3403772.8922608173</v>
      </c>
      <c r="V117" s="302">
        <f t="shared" si="38"/>
        <v>537.126856913495</v>
      </c>
      <c r="W117" s="304">
        <f t="shared" si="39"/>
        <v>95</v>
      </c>
      <c r="X117" s="355"/>
      <c r="Y117" s="335">
        <f t="shared" si="55"/>
        <v>71658.3766791746</v>
      </c>
      <c r="Z117" s="339">
        <f t="shared" si="37"/>
        <v>3475431.268939992</v>
      </c>
      <c r="AA117" s="361">
        <f t="shared" si="40"/>
        <v>548.4347907432526</v>
      </c>
      <c r="AB117" s="361">
        <f t="shared" si="41"/>
        <v>97</v>
      </c>
    </row>
    <row r="118" spans="1:28" ht="15">
      <c r="A118" s="80"/>
      <c r="B118" s="132">
        <v>84</v>
      </c>
      <c r="C118" s="128" t="s">
        <v>192</v>
      </c>
      <c r="D118" s="59">
        <f>Vertetie_ienemumi!I100</f>
        <v>4060981.574432761</v>
      </c>
      <c r="E118" s="140">
        <f>Iedzivotaju_skaits_struktura!C89</f>
        <v>9057</v>
      </c>
      <c r="F118" s="140">
        <f>Iedzivotaju_skaits_struktura!D89</f>
        <v>439</v>
      </c>
      <c r="G118" s="140">
        <f>Iedzivotaju_skaits_struktura!E89</f>
        <v>1053</v>
      </c>
      <c r="H118" s="140">
        <f>Iedzivotaju_skaits_struktura!F89</f>
        <v>1796</v>
      </c>
      <c r="I118" s="59">
        <f t="shared" si="42"/>
        <v>448.3804321997086</v>
      </c>
      <c r="J118" s="73">
        <f t="shared" si="43"/>
        <v>0.008251168978201714</v>
      </c>
      <c r="K118" s="59">
        <f t="shared" si="44"/>
        <v>4847779.090910524</v>
      </c>
      <c r="L118" s="59">
        <f t="shared" si="45"/>
        <v>83.76993873435795</v>
      </c>
      <c r="M118" s="59">
        <f t="shared" si="46"/>
        <v>-1271575.4255688158</v>
      </c>
      <c r="N118" s="59">
        <f t="shared" si="47"/>
        <v>-786797.5164777632</v>
      </c>
      <c r="O118" s="59">
        <f t="shared" si="48"/>
        <v>0</v>
      </c>
      <c r="P118" s="59">
        <f t="shared" si="49"/>
        <v>0</v>
      </c>
      <c r="Q118" s="59">
        <f t="shared" si="50"/>
        <v>4060981.574432761</v>
      </c>
      <c r="R118" s="59">
        <f t="shared" si="51"/>
        <v>4605390.136364997</v>
      </c>
      <c r="S118" s="74">
        <f t="shared" si="52"/>
        <v>-544408.5619322364</v>
      </c>
      <c r="T118" s="314">
        <f t="shared" si="53"/>
        <v>-544408.5619322364</v>
      </c>
      <c r="U118" s="325">
        <f t="shared" si="54"/>
        <v>4605390.136364997</v>
      </c>
      <c r="V118" s="302">
        <f t="shared" si="38"/>
        <v>508.48958113779366</v>
      </c>
      <c r="W118" s="304">
        <f t="shared" si="39"/>
        <v>94.99999999999999</v>
      </c>
      <c r="X118" s="355"/>
      <c r="Y118" s="335">
        <f t="shared" si="55"/>
        <v>96955.58181821089</v>
      </c>
      <c r="Z118" s="339">
        <f t="shared" si="37"/>
        <v>4702345.718183208</v>
      </c>
      <c r="AA118" s="361">
        <f t="shared" si="40"/>
        <v>519.1946249512209</v>
      </c>
      <c r="AB118" s="361">
        <f t="shared" si="41"/>
        <v>97</v>
      </c>
    </row>
    <row r="119" spans="1:28" ht="15">
      <c r="A119" s="80"/>
      <c r="B119" s="132">
        <v>85</v>
      </c>
      <c r="C119" s="128" t="s">
        <v>57</v>
      </c>
      <c r="D119" s="59">
        <f>Vertetie_ienemumi!I101</f>
        <v>1364101.7332910001</v>
      </c>
      <c r="E119" s="140">
        <f>Iedzivotaju_skaits_struktura!C90</f>
        <v>3865</v>
      </c>
      <c r="F119" s="140">
        <f>Iedzivotaju_skaits_struktura!D90</f>
        <v>183</v>
      </c>
      <c r="G119" s="140">
        <f>Iedzivotaju_skaits_struktura!E90</f>
        <v>404</v>
      </c>
      <c r="H119" s="140">
        <f>Iedzivotaju_skaits_struktura!F90</f>
        <v>866</v>
      </c>
      <c r="I119" s="59">
        <f t="shared" si="42"/>
        <v>352.93705906623546</v>
      </c>
      <c r="J119" s="73">
        <f t="shared" si="43"/>
        <v>0.0034760187218346346</v>
      </c>
      <c r="K119" s="59">
        <f t="shared" si="44"/>
        <v>2042252.5491649816</v>
      </c>
      <c r="L119" s="59">
        <f t="shared" si="45"/>
        <v>66.79397872945451</v>
      </c>
      <c r="M119" s="59">
        <f t="shared" si="46"/>
        <v>-882376.0707904794</v>
      </c>
      <c r="N119" s="59">
        <f t="shared" si="47"/>
        <v>-678150.8158739815</v>
      </c>
      <c r="O119" s="59">
        <f t="shared" si="48"/>
        <v>0</v>
      </c>
      <c r="P119" s="59">
        <f t="shared" si="49"/>
        <v>0</v>
      </c>
      <c r="Q119" s="59">
        <f t="shared" si="50"/>
        <v>1364101.7332910001</v>
      </c>
      <c r="R119" s="59">
        <f t="shared" si="51"/>
        <v>1940139.9217067326</v>
      </c>
      <c r="S119" s="74">
        <f t="shared" si="52"/>
        <v>-576038.1884157325</v>
      </c>
      <c r="T119" s="314">
        <f t="shared" si="53"/>
        <v>-576038.1884157325</v>
      </c>
      <c r="U119" s="325">
        <f t="shared" si="54"/>
        <v>1940139.9217067326</v>
      </c>
      <c r="V119" s="302">
        <f t="shared" si="38"/>
        <v>501.9766938439153</v>
      </c>
      <c r="W119" s="304">
        <f t="shared" si="39"/>
        <v>95</v>
      </c>
      <c r="X119" s="355"/>
      <c r="Y119" s="335">
        <f t="shared" si="55"/>
        <v>40845.0509832995</v>
      </c>
      <c r="Z119" s="339">
        <f t="shared" si="37"/>
        <v>1980984.972690032</v>
      </c>
      <c r="AA119" s="361">
        <f t="shared" si="40"/>
        <v>512.5446242406292</v>
      </c>
      <c r="AB119" s="361">
        <f t="shared" si="41"/>
        <v>97</v>
      </c>
    </row>
    <row r="120" spans="1:28" ht="15">
      <c r="A120" s="80"/>
      <c r="B120" s="132">
        <v>86</v>
      </c>
      <c r="C120" s="128" t="s">
        <v>101</v>
      </c>
      <c r="D120" s="59">
        <f>Vertetie_ienemumi!I102</f>
        <v>8129119.426231977</v>
      </c>
      <c r="E120" s="140">
        <f>Iedzivotaju_skaits_struktura!C91</f>
        <v>30901</v>
      </c>
      <c r="F120" s="140">
        <f>Iedzivotaju_skaits_struktura!D91</f>
        <v>1558</v>
      </c>
      <c r="G120" s="140">
        <f>Iedzivotaju_skaits_struktura!E91</f>
        <v>3563</v>
      </c>
      <c r="H120" s="140">
        <f>Iedzivotaju_skaits_struktura!F91</f>
        <v>6181</v>
      </c>
      <c r="I120" s="59">
        <f t="shared" si="42"/>
        <v>263.0697849982841</v>
      </c>
      <c r="J120" s="73">
        <f t="shared" si="43"/>
        <v>0.02826005604506723</v>
      </c>
      <c r="K120" s="59">
        <f t="shared" si="44"/>
        <v>16603527.229313193</v>
      </c>
      <c r="L120" s="59">
        <f t="shared" si="45"/>
        <v>48.960195709982514</v>
      </c>
      <c r="M120" s="59">
        <f t="shared" si="46"/>
        <v>-10134760.526012536</v>
      </c>
      <c r="N120" s="59">
        <f t="shared" si="47"/>
        <v>-8474407.803081216</v>
      </c>
      <c r="O120" s="59">
        <f t="shared" si="48"/>
        <v>0</v>
      </c>
      <c r="P120" s="59">
        <f t="shared" si="49"/>
        <v>0</v>
      </c>
      <c r="Q120" s="59">
        <f t="shared" si="50"/>
        <v>8129119.426231977</v>
      </c>
      <c r="R120" s="59">
        <f t="shared" si="51"/>
        <v>15773350.867847534</v>
      </c>
      <c r="S120" s="74">
        <f t="shared" si="52"/>
        <v>-7644231.441615557</v>
      </c>
      <c r="T120" s="314">
        <f t="shared" si="53"/>
        <v>-7644231.441615557</v>
      </c>
      <c r="U120" s="325">
        <f t="shared" si="54"/>
        <v>15773350.867847534</v>
      </c>
      <c r="V120" s="302">
        <f t="shared" si="38"/>
        <v>510.4479100303399</v>
      </c>
      <c r="W120" s="304">
        <f t="shared" si="39"/>
        <v>95</v>
      </c>
      <c r="X120" s="355"/>
      <c r="Y120" s="335">
        <f t="shared" si="55"/>
        <v>332070.5445862636</v>
      </c>
      <c r="Z120" s="339">
        <f t="shared" si="37"/>
        <v>16105421.412433797</v>
      </c>
      <c r="AA120" s="361">
        <f t="shared" si="40"/>
        <v>521.1941818204523</v>
      </c>
      <c r="AB120" s="361">
        <f t="shared" si="41"/>
        <v>97</v>
      </c>
    </row>
    <row r="121" spans="1:28" ht="15">
      <c r="A121" s="80"/>
      <c r="B121" s="132">
        <v>87</v>
      </c>
      <c r="C121" s="128" t="s">
        <v>148</v>
      </c>
      <c r="D121" s="59">
        <f>Vertetie_ienemumi!I103</f>
        <v>1361079.627906324</v>
      </c>
      <c r="E121" s="140">
        <f>Iedzivotaju_skaits_struktura!C92</f>
        <v>5913</v>
      </c>
      <c r="F121" s="140">
        <f>Iedzivotaju_skaits_struktura!D92</f>
        <v>219</v>
      </c>
      <c r="G121" s="140">
        <f>Iedzivotaju_skaits_struktura!E92</f>
        <v>677</v>
      </c>
      <c r="H121" s="140">
        <f>Iedzivotaju_skaits_struktura!F92</f>
        <v>1333</v>
      </c>
      <c r="I121" s="59">
        <f t="shared" si="42"/>
        <v>230.18427666266263</v>
      </c>
      <c r="J121" s="73">
        <f t="shared" si="43"/>
        <v>0.005304594811079288</v>
      </c>
      <c r="K121" s="59">
        <f t="shared" si="44"/>
        <v>3116589.1619525594</v>
      </c>
      <c r="L121" s="59">
        <f t="shared" si="45"/>
        <v>43.67209013374097</v>
      </c>
      <c r="M121" s="59">
        <f t="shared" si="46"/>
        <v>-2067168.4502414914</v>
      </c>
      <c r="N121" s="59">
        <f t="shared" si="47"/>
        <v>-1755509.5340462353</v>
      </c>
      <c r="O121" s="59">
        <f t="shared" si="48"/>
        <v>0</v>
      </c>
      <c r="P121" s="59">
        <f t="shared" si="49"/>
        <v>0</v>
      </c>
      <c r="Q121" s="59">
        <f t="shared" si="50"/>
        <v>1361079.627906324</v>
      </c>
      <c r="R121" s="59">
        <f t="shared" si="51"/>
        <v>2960759.7038549315</v>
      </c>
      <c r="S121" s="74">
        <f t="shared" si="52"/>
        <v>-1599680.0759486074</v>
      </c>
      <c r="T121" s="314">
        <f t="shared" si="53"/>
        <v>-1599680.0759486074</v>
      </c>
      <c r="U121" s="325">
        <f t="shared" si="54"/>
        <v>2960759.7038549315</v>
      </c>
      <c r="V121" s="302">
        <f t="shared" si="38"/>
        <v>500.7203963901457</v>
      </c>
      <c r="W121" s="304">
        <f t="shared" si="39"/>
        <v>95</v>
      </c>
      <c r="X121" s="355"/>
      <c r="Y121" s="335">
        <f t="shared" si="55"/>
        <v>62331.78323905077</v>
      </c>
      <c r="Z121" s="339">
        <f t="shared" si="37"/>
        <v>3023091.4870939823</v>
      </c>
      <c r="AA121" s="361">
        <f t="shared" si="40"/>
        <v>511.26187841941186</v>
      </c>
      <c r="AB121" s="361">
        <f t="shared" si="41"/>
        <v>96.99999999999999</v>
      </c>
    </row>
    <row r="122" spans="1:28" ht="15">
      <c r="A122" s="80"/>
      <c r="B122" s="132">
        <v>88</v>
      </c>
      <c r="C122" s="128" t="s">
        <v>149</v>
      </c>
      <c r="D122" s="59">
        <f>Vertetie_ienemumi!I104</f>
        <v>1923889.8975170346</v>
      </c>
      <c r="E122" s="140">
        <f>Iedzivotaju_skaits_struktura!C93</f>
        <v>4361</v>
      </c>
      <c r="F122" s="140">
        <f>Iedzivotaju_skaits_struktura!D93</f>
        <v>210</v>
      </c>
      <c r="G122" s="140">
        <f>Iedzivotaju_skaits_struktura!E93</f>
        <v>456</v>
      </c>
      <c r="H122" s="140">
        <f>Iedzivotaju_skaits_struktura!F93</f>
        <v>936</v>
      </c>
      <c r="I122" s="59">
        <f t="shared" si="42"/>
        <v>441.15796778652475</v>
      </c>
      <c r="J122" s="73">
        <f t="shared" si="43"/>
        <v>0.003906214723617932</v>
      </c>
      <c r="K122" s="59">
        <f t="shared" si="44"/>
        <v>2295004.0305548217</v>
      </c>
      <c r="L122" s="59">
        <f t="shared" si="45"/>
        <v>83.82947794004224</v>
      </c>
      <c r="M122" s="59">
        <f t="shared" si="46"/>
        <v>-600614.5360932692</v>
      </c>
      <c r="N122" s="59">
        <f t="shared" si="47"/>
        <v>-371114.13303778716</v>
      </c>
      <c r="O122" s="59">
        <f t="shared" si="48"/>
        <v>0</v>
      </c>
      <c r="P122" s="59">
        <f t="shared" si="49"/>
        <v>0</v>
      </c>
      <c r="Q122" s="59">
        <f t="shared" si="50"/>
        <v>1923889.8975170346</v>
      </c>
      <c r="R122" s="59">
        <f t="shared" si="51"/>
        <v>2180253.8290270804</v>
      </c>
      <c r="S122" s="74">
        <f t="shared" si="52"/>
        <v>-256363.9315100459</v>
      </c>
      <c r="T122" s="314">
        <f t="shared" si="53"/>
        <v>-256363.9315100459</v>
      </c>
      <c r="U122" s="325">
        <f t="shared" si="54"/>
        <v>2180253.8290270804</v>
      </c>
      <c r="V122" s="302">
        <f t="shared" si="38"/>
        <v>499.94355171453344</v>
      </c>
      <c r="W122" s="304">
        <f t="shared" si="39"/>
        <v>95</v>
      </c>
      <c r="X122" s="355"/>
      <c r="Y122" s="335">
        <f t="shared" si="55"/>
        <v>45900.080611096695</v>
      </c>
      <c r="Z122" s="339">
        <f t="shared" si="37"/>
        <v>2226153.909638177</v>
      </c>
      <c r="AA122" s="361">
        <f t="shared" si="40"/>
        <v>510.46867911905</v>
      </c>
      <c r="AB122" s="361">
        <f t="shared" si="41"/>
        <v>97.00000000000001</v>
      </c>
    </row>
    <row r="123" spans="1:28" ht="15">
      <c r="A123" s="79"/>
      <c r="B123" s="132">
        <v>89</v>
      </c>
      <c r="C123" s="128" t="s">
        <v>150</v>
      </c>
      <c r="D123" s="59">
        <f>Vertetie_ienemumi!I105</f>
        <v>3803113.560159372</v>
      </c>
      <c r="E123" s="140">
        <f>Iedzivotaju_skaits_struktura!C94</f>
        <v>7142</v>
      </c>
      <c r="F123" s="140">
        <f>Iedzivotaju_skaits_struktura!D94</f>
        <v>424</v>
      </c>
      <c r="G123" s="140">
        <f>Iedzivotaju_skaits_struktura!E94</f>
        <v>771</v>
      </c>
      <c r="H123" s="140">
        <f>Iedzivotaju_skaits_struktura!F94</f>
        <v>1242</v>
      </c>
      <c r="I123" s="59">
        <f t="shared" si="42"/>
        <v>532.4997983981199</v>
      </c>
      <c r="J123" s="73">
        <f t="shared" si="43"/>
        <v>0.006459628360866847</v>
      </c>
      <c r="K123" s="59">
        <f t="shared" si="44"/>
        <v>3795201.7932964186</v>
      </c>
      <c r="L123" s="59">
        <f t="shared" si="45"/>
        <v>100.20846762027065</v>
      </c>
      <c r="M123" s="59">
        <f t="shared" si="46"/>
        <v>-371608.4124666881</v>
      </c>
      <c r="N123" s="59">
        <f t="shared" si="47"/>
        <v>7911.766862953547</v>
      </c>
      <c r="O123" s="59">
        <f t="shared" si="48"/>
        <v>0</v>
      </c>
      <c r="P123" s="59">
        <f t="shared" si="49"/>
        <v>0</v>
      </c>
      <c r="Q123" s="59">
        <f t="shared" si="50"/>
        <v>3803113.560159372</v>
      </c>
      <c r="R123" s="59">
        <f t="shared" si="51"/>
        <v>3605441.7036315976</v>
      </c>
      <c r="S123" s="74">
        <f t="shared" si="52"/>
        <v>0</v>
      </c>
      <c r="T123" s="314">
        <f t="shared" si="53"/>
        <v>0</v>
      </c>
      <c r="U123" s="325">
        <f t="shared" si="54"/>
        <v>3803113.560159372</v>
      </c>
      <c r="V123" s="302">
        <f t="shared" si="38"/>
        <v>532.4997983981199</v>
      </c>
      <c r="W123" s="304">
        <f t="shared" si="39"/>
        <v>100.20846762027065</v>
      </c>
      <c r="X123" s="355"/>
      <c r="Y123" s="335">
        <f t="shared" si="55"/>
        <v>0</v>
      </c>
      <c r="Z123" s="339">
        <f t="shared" si="37"/>
        <v>3803113.560159372</v>
      </c>
      <c r="AA123" s="361">
        <f t="shared" si="40"/>
        <v>532.4997983981199</v>
      </c>
      <c r="AB123" s="361">
        <f t="shared" si="41"/>
        <v>100.20846762027065</v>
      </c>
    </row>
    <row r="124" spans="1:28" ht="15">
      <c r="A124" s="80"/>
      <c r="B124" s="132">
        <v>90</v>
      </c>
      <c r="C124" s="128" t="s">
        <v>78</v>
      </c>
      <c r="D124" s="59">
        <f>Vertetie_ienemumi!I106</f>
        <v>776777.6338185614</v>
      </c>
      <c r="E124" s="140">
        <f>Iedzivotaju_skaits_struktura!C95</f>
        <v>1930</v>
      </c>
      <c r="F124" s="140">
        <f>Iedzivotaju_skaits_struktura!D95</f>
        <v>91</v>
      </c>
      <c r="G124" s="140">
        <f>Iedzivotaju_skaits_struktura!E95</f>
        <v>193</v>
      </c>
      <c r="H124" s="140">
        <f>Iedzivotaju_skaits_struktura!F95</f>
        <v>485</v>
      </c>
      <c r="I124" s="59">
        <f t="shared" si="42"/>
        <v>402.4754579370785</v>
      </c>
      <c r="J124" s="73">
        <f t="shared" si="43"/>
        <v>0.0017478197885802212</v>
      </c>
      <c r="K124" s="59">
        <f t="shared" si="44"/>
        <v>1026890.1592178387</v>
      </c>
      <c r="L124" s="59">
        <f t="shared" si="45"/>
        <v>75.64369244810148</v>
      </c>
      <c r="M124" s="59">
        <f t="shared" si="46"/>
        <v>-352801.5413210611</v>
      </c>
      <c r="N124" s="59">
        <f t="shared" si="47"/>
        <v>-250112.52539927722</v>
      </c>
      <c r="O124" s="59">
        <f t="shared" si="48"/>
        <v>0</v>
      </c>
      <c r="P124" s="59">
        <f t="shared" si="49"/>
        <v>0</v>
      </c>
      <c r="Q124" s="59">
        <f t="shared" si="50"/>
        <v>776777.6338185614</v>
      </c>
      <c r="R124" s="59">
        <f t="shared" si="51"/>
        <v>975545.6512569467</v>
      </c>
      <c r="S124" s="74">
        <f t="shared" si="52"/>
        <v>-198768.0174383853</v>
      </c>
      <c r="T124" s="314">
        <f t="shared" si="53"/>
        <v>-198768.0174383853</v>
      </c>
      <c r="U124" s="325">
        <f t="shared" si="54"/>
        <v>975545.6512569467</v>
      </c>
      <c r="V124" s="302">
        <f t="shared" si="38"/>
        <v>505.4640680087807</v>
      </c>
      <c r="W124" s="304">
        <f t="shared" si="39"/>
        <v>95</v>
      </c>
      <c r="X124" s="355"/>
      <c r="Y124" s="335">
        <f t="shared" si="55"/>
        <v>20537.803184356773</v>
      </c>
      <c r="Z124" s="339">
        <f t="shared" si="37"/>
        <v>996083.4544413035</v>
      </c>
      <c r="AA124" s="361">
        <f t="shared" si="40"/>
        <v>516.1054168089655</v>
      </c>
      <c r="AB124" s="361">
        <f t="shared" si="41"/>
        <v>97</v>
      </c>
    </row>
    <row r="125" spans="1:28" ht="15">
      <c r="A125" s="79"/>
      <c r="B125" s="132">
        <v>91</v>
      </c>
      <c r="C125" s="128" t="s">
        <v>43</v>
      </c>
      <c r="D125" s="59">
        <f>Vertetie_ienemumi!I107</f>
        <v>678347.4394549631</v>
      </c>
      <c r="E125" s="140">
        <f>Iedzivotaju_skaits_struktura!C96</f>
        <v>2589</v>
      </c>
      <c r="F125" s="140">
        <f>Iedzivotaju_skaits_struktura!D96</f>
        <v>131</v>
      </c>
      <c r="G125" s="140">
        <f>Iedzivotaju_skaits_struktura!E96</f>
        <v>314</v>
      </c>
      <c r="H125" s="140">
        <f>Iedzivotaju_skaits_struktura!F96</f>
        <v>537</v>
      </c>
      <c r="I125" s="59">
        <f t="shared" si="42"/>
        <v>262.0113709752658</v>
      </c>
      <c r="J125" s="73">
        <f t="shared" si="43"/>
        <v>0.002412140753130608</v>
      </c>
      <c r="K125" s="59">
        <f t="shared" si="44"/>
        <v>1417196.222529459</v>
      </c>
      <c r="L125" s="59">
        <f t="shared" si="45"/>
        <v>47.86545636173275</v>
      </c>
      <c r="M125" s="59">
        <f t="shared" si="46"/>
        <v>-880568.405327442</v>
      </c>
      <c r="N125" s="59">
        <f t="shared" si="47"/>
        <v>-738848.783074496</v>
      </c>
      <c r="O125" s="59">
        <f t="shared" si="48"/>
        <v>0</v>
      </c>
      <c r="P125" s="59">
        <f t="shared" si="49"/>
        <v>0</v>
      </c>
      <c r="Q125" s="59">
        <f t="shared" si="50"/>
        <v>678347.4394549631</v>
      </c>
      <c r="R125" s="59">
        <f t="shared" si="51"/>
        <v>1346336.4114029862</v>
      </c>
      <c r="S125" s="74">
        <f t="shared" si="52"/>
        <v>-667988.9719480231</v>
      </c>
      <c r="T125" s="314">
        <f t="shared" si="53"/>
        <v>-667988.9719480231</v>
      </c>
      <c r="U125" s="325">
        <f t="shared" si="54"/>
        <v>1346336.4114029862</v>
      </c>
      <c r="V125" s="302">
        <f t="shared" si="38"/>
        <v>520.0217888771673</v>
      </c>
      <c r="W125" s="304">
        <f t="shared" si="39"/>
        <v>95</v>
      </c>
      <c r="X125" s="355"/>
      <c r="Y125" s="335">
        <f t="shared" si="55"/>
        <v>28343.92445058911</v>
      </c>
      <c r="Z125" s="339">
        <f t="shared" si="37"/>
        <v>1374680.3358535753</v>
      </c>
      <c r="AA125" s="361">
        <f t="shared" si="40"/>
        <v>530.9696160114235</v>
      </c>
      <c r="AB125" s="361">
        <f t="shared" si="41"/>
        <v>97</v>
      </c>
    </row>
    <row r="126" spans="1:28" ht="15">
      <c r="A126" s="80"/>
      <c r="B126" s="132">
        <v>92</v>
      </c>
      <c r="C126" s="128" t="s">
        <v>48</v>
      </c>
      <c r="D126" s="59">
        <f>Vertetie_ienemumi!I108</f>
        <v>1458875.8097388449</v>
      </c>
      <c r="E126" s="140">
        <f>Iedzivotaju_skaits_struktura!C97</f>
        <v>4157</v>
      </c>
      <c r="F126" s="140">
        <f>Iedzivotaju_skaits_struktura!D97</f>
        <v>217</v>
      </c>
      <c r="G126" s="140">
        <f>Iedzivotaju_skaits_struktura!E97</f>
        <v>438</v>
      </c>
      <c r="H126" s="140">
        <f>Iedzivotaju_skaits_struktura!F97</f>
        <v>850</v>
      </c>
      <c r="I126" s="59">
        <f t="shared" si="42"/>
        <v>350.94438531124484</v>
      </c>
      <c r="J126" s="73">
        <f t="shared" si="43"/>
        <v>0.003744122491809288</v>
      </c>
      <c r="K126" s="59">
        <f t="shared" si="44"/>
        <v>2199770.5752423815</v>
      </c>
      <c r="L126" s="59">
        <f t="shared" si="45"/>
        <v>66.31945286285588</v>
      </c>
      <c r="M126" s="59">
        <f t="shared" si="46"/>
        <v>-960871.8230277749</v>
      </c>
      <c r="N126" s="59">
        <f t="shared" si="47"/>
        <v>-740894.7655035367</v>
      </c>
      <c r="O126" s="59">
        <f t="shared" si="48"/>
        <v>0</v>
      </c>
      <c r="P126" s="59">
        <f t="shared" si="49"/>
        <v>0</v>
      </c>
      <c r="Q126" s="59">
        <f t="shared" si="50"/>
        <v>1458875.8097388449</v>
      </c>
      <c r="R126" s="59">
        <f t="shared" si="51"/>
        <v>2089782.0464802627</v>
      </c>
      <c r="S126" s="74">
        <f t="shared" si="52"/>
        <v>-630906.2367414178</v>
      </c>
      <c r="T126" s="314">
        <f t="shared" si="53"/>
        <v>-630906.2367414178</v>
      </c>
      <c r="U126" s="325">
        <f t="shared" si="54"/>
        <v>2089782.0464802627</v>
      </c>
      <c r="V126" s="302">
        <f t="shared" si="38"/>
        <v>502.71398760651016</v>
      </c>
      <c r="W126" s="304">
        <f t="shared" si="39"/>
        <v>95</v>
      </c>
      <c r="X126" s="355"/>
      <c r="Y126" s="335">
        <f t="shared" si="55"/>
        <v>43995.41150484746</v>
      </c>
      <c r="Z126" s="339">
        <f t="shared" si="37"/>
        <v>2133777.45798511</v>
      </c>
      <c r="AA126" s="361">
        <f t="shared" si="40"/>
        <v>513.2974399771734</v>
      </c>
      <c r="AB126" s="361">
        <f t="shared" si="41"/>
        <v>97</v>
      </c>
    </row>
    <row r="127" spans="1:28" ht="15">
      <c r="A127" s="80"/>
      <c r="B127" s="132">
        <v>93</v>
      </c>
      <c r="C127" s="128" t="s">
        <v>151</v>
      </c>
      <c r="D127" s="59">
        <f>Vertetie_ienemumi!I109</f>
        <v>2032619.9385012076</v>
      </c>
      <c r="E127" s="140">
        <f>Iedzivotaju_skaits_struktura!C98</f>
        <v>5941</v>
      </c>
      <c r="F127" s="140">
        <f>Iedzivotaju_skaits_struktura!D98</f>
        <v>276</v>
      </c>
      <c r="G127" s="140">
        <f>Iedzivotaju_skaits_struktura!E98</f>
        <v>615</v>
      </c>
      <c r="H127" s="140">
        <f>Iedzivotaju_skaits_struktura!F98</f>
        <v>1341</v>
      </c>
      <c r="I127" s="59">
        <f t="shared" si="42"/>
        <v>342.1343104698212</v>
      </c>
      <c r="J127" s="73">
        <f t="shared" si="43"/>
        <v>0.005324311535950605</v>
      </c>
      <c r="K127" s="59">
        <f t="shared" si="44"/>
        <v>3128173.257106218</v>
      </c>
      <c r="L127" s="59">
        <f t="shared" si="45"/>
        <v>64.97785676940174</v>
      </c>
      <c r="M127" s="59">
        <f t="shared" si="46"/>
        <v>-1408370.644315632</v>
      </c>
      <c r="N127" s="59">
        <f t="shared" si="47"/>
        <v>-1095553.3186050104</v>
      </c>
      <c r="O127" s="59">
        <f t="shared" si="48"/>
        <v>0</v>
      </c>
      <c r="P127" s="59">
        <f t="shared" si="49"/>
        <v>0</v>
      </c>
      <c r="Q127" s="59">
        <f t="shared" si="50"/>
        <v>2032619.9385012076</v>
      </c>
      <c r="R127" s="59">
        <f t="shared" si="51"/>
        <v>2971764.594250907</v>
      </c>
      <c r="S127" s="74">
        <f t="shared" si="52"/>
        <v>-939144.6557496996</v>
      </c>
      <c r="T127" s="314">
        <f t="shared" si="53"/>
        <v>-939144.6557496996</v>
      </c>
      <c r="U127" s="325">
        <f t="shared" si="54"/>
        <v>2971764.594250907</v>
      </c>
      <c r="V127" s="302">
        <f t="shared" si="38"/>
        <v>500.21285882021664</v>
      </c>
      <c r="W127" s="304">
        <f t="shared" si="39"/>
        <v>95</v>
      </c>
      <c r="X127" s="355"/>
      <c r="Y127" s="335">
        <f t="shared" si="55"/>
        <v>62563.46514212433</v>
      </c>
      <c r="Z127" s="339">
        <f t="shared" si="37"/>
        <v>3034328.0593930315</v>
      </c>
      <c r="AA127" s="361">
        <f t="shared" si="40"/>
        <v>510.7436558480107</v>
      </c>
      <c r="AB127" s="361">
        <f t="shared" si="41"/>
        <v>97</v>
      </c>
    </row>
    <row r="128" spans="1:28" ht="15">
      <c r="A128" s="79" t="s">
        <v>105</v>
      </c>
      <c r="B128" s="132">
        <v>94</v>
      </c>
      <c r="C128" s="128" t="s">
        <v>84</v>
      </c>
      <c r="D128" s="59">
        <f>Vertetie_ienemumi!I110</f>
        <v>4089735.0701948344</v>
      </c>
      <c r="E128" s="140">
        <f>Iedzivotaju_skaits_struktura!C99</f>
        <v>9021</v>
      </c>
      <c r="F128" s="140">
        <f>Iedzivotaju_skaits_struktura!D99</f>
        <v>373</v>
      </c>
      <c r="G128" s="140">
        <f>Iedzivotaju_skaits_struktura!E99</f>
        <v>955</v>
      </c>
      <c r="H128" s="140">
        <f>Iedzivotaju_skaits_struktura!F99</f>
        <v>1964</v>
      </c>
      <c r="I128" s="59">
        <f t="shared" si="42"/>
        <v>453.35717439251016</v>
      </c>
      <c r="J128" s="73">
        <f t="shared" si="43"/>
        <v>0.007979884131354554</v>
      </c>
      <c r="K128" s="59">
        <f t="shared" si="44"/>
        <v>4688392.098388508</v>
      </c>
      <c r="L128" s="59">
        <f t="shared" si="45"/>
        <v>87.23108017353233</v>
      </c>
      <c r="M128" s="59">
        <f t="shared" si="46"/>
        <v>-1067496.238032524</v>
      </c>
      <c r="N128" s="59">
        <f t="shared" si="47"/>
        <v>-598657.0281936736</v>
      </c>
      <c r="O128" s="59">
        <f t="shared" si="48"/>
        <v>0</v>
      </c>
      <c r="P128" s="59">
        <f t="shared" si="49"/>
        <v>0</v>
      </c>
      <c r="Q128" s="59">
        <f t="shared" si="50"/>
        <v>4089735.0701948344</v>
      </c>
      <c r="R128" s="59">
        <f t="shared" si="51"/>
        <v>4453972.493469083</v>
      </c>
      <c r="S128" s="74">
        <f t="shared" si="52"/>
        <v>-364237.4232742484</v>
      </c>
      <c r="T128" s="314">
        <f t="shared" si="53"/>
        <v>-364237.4232742484</v>
      </c>
      <c r="U128" s="325">
        <f t="shared" si="54"/>
        <v>4453972.493469083</v>
      </c>
      <c r="V128" s="302">
        <f t="shared" si="38"/>
        <v>493.73378710443217</v>
      </c>
      <c r="W128" s="304">
        <f t="shared" si="39"/>
        <v>95</v>
      </c>
      <c r="X128" s="355"/>
      <c r="Y128" s="335">
        <f t="shared" si="55"/>
        <v>93767.8419677699</v>
      </c>
      <c r="Z128" s="339">
        <f t="shared" si="37"/>
        <v>4547740.335436853</v>
      </c>
      <c r="AA128" s="361">
        <f t="shared" si="40"/>
        <v>504.1281826224202</v>
      </c>
      <c r="AB128" s="361">
        <f t="shared" si="41"/>
        <v>97</v>
      </c>
    </row>
    <row r="129" spans="1:28" ht="15">
      <c r="A129" s="80"/>
      <c r="B129" s="132">
        <v>95</v>
      </c>
      <c r="C129" s="128" t="s">
        <v>70</v>
      </c>
      <c r="D129" s="59">
        <f>Vertetie_ienemumi!I111</f>
        <v>1510655.424071306</v>
      </c>
      <c r="E129" s="140">
        <f>Iedzivotaju_skaits_struktura!C100</f>
        <v>4229</v>
      </c>
      <c r="F129" s="140">
        <f>Iedzivotaju_skaits_struktura!D100</f>
        <v>256</v>
      </c>
      <c r="G129" s="140">
        <f>Iedzivotaju_skaits_struktura!E100</f>
        <v>508</v>
      </c>
      <c r="H129" s="140">
        <f>Iedzivotaju_skaits_struktura!F100</f>
        <v>723</v>
      </c>
      <c r="I129" s="59">
        <f t="shared" si="42"/>
        <v>357.21338947063276</v>
      </c>
      <c r="J129" s="73">
        <f t="shared" si="43"/>
        <v>0.003935506516838562</v>
      </c>
      <c r="K129" s="59">
        <f t="shared" si="44"/>
        <v>2312213.7305482873</v>
      </c>
      <c r="L129" s="59">
        <f t="shared" si="45"/>
        <v>65.33372776542977</v>
      </c>
      <c r="M129" s="59">
        <f t="shared" si="46"/>
        <v>-1032779.6795318103</v>
      </c>
      <c r="N129" s="59">
        <f t="shared" si="47"/>
        <v>-801558.3064769814</v>
      </c>
      <c r="O129" s="59">
        <f t="shared" si="48"/>
        <v>0</v>
      </c>
      <c r="P129" s="59">
        <f t="shared" si="49"/>
        <v>0</v>
      </c>
      <c r="Q129" s="59">
        <f t="shared" si="50"/>
        <v>1510655.424071306</v>
      </c>
      <c r="R129" s="59">
        <f t="shared" si="51"/>
        <v>2196603.044020873</v>
      </c>
      <c r="S129" s="74">
        <f t="shared" si="52"/>
        <v>-685947.6199495671</v>
      </c>
      <c r="T129" s="314">
        <f t="shared" si="53"/>
        <v>-685947.6199495671</v>
      </c>
      <c r="U129" s="325">
        <f t="shared" si="54"/>
        <v>2196603.044020873</v>
      </c>
      <c r="V129" s="302">
        <f t="shared" si="38"/>
        <v>519.4142927455363</v>
      </c>
      <c r="W129" s="304">
        <f t="shared" si="39"/>
        <v>95</v>
      </c>
      <c r="X129" s="355"/>
      <c r="Y129" s="335">
        <f t="shared" si="55"/>
        <v>46244.27461096551</v>
      </c>
      <c r="Z129" s="339">
        <f t="shared" si="37"/>
        <v>2242847.3186318385</v>
      </c>
      <c r="AA129" s="361">
        <f t="shared" si="40"/>
        <v>530.3493304875475</v>
      </c>
      <c r="AB129" s="361">
        <f t="shared" si="41"/>
        <v>97</v>
      </c>
    </row>
    <row r="130" spans="1:28" ht="15">
      <c r="A130" s="80" t="s">
        <v>107</v>
      </c>
      <c r="B130" s="132">
        <v>96</v>
      </c>
      <c r="C130" s="128" t="s">
        <v>152</v>
      </c>
      <c r="D130" s="59">
        <f>Vertetie_ienemumi!I112</f>
        <v>14989113.625468163</v>
      </c>
      <c r="E130" s="140">
        <f>Iedzivotaju_skaits_struktura!C101</f>
        <v>23352</v>
      </c>
      <c r="F130" s="140">
        <f>Iedzivotaju_skaits_struktura!D101</f>
        <v>1633</v>
      </c>
      <c r="G130" s="140">
        <f>Iedzivotaju_skaits_struktura!E101</f>
        <v>2636</v>
      </c>
      <c r="H130" s="140">
        <f>Iedzivotaju_skaits_struktura!F101</f>
        <v>4425</v>
      </c>
      <c r="I130" s="59">
        <f t="shared" si="42"/>
        <v>641.8770822828093</v>
      </c>
      <c r="J130" s="73">
        <f t="shared" si="43"/>
        <v>0.02214083971958982</v>
      </c>
      <c r="K130" s="59">
        <f t="shared" si="44"/>
        <v>13008326.472453538</v>
      </c>
      <c r="L130" s="59">
        <f t="shared" si="45"/>
        <v>115.22707134702641</v>
      </c>
      <c r="M130" s="59">
        <f t="shared" si="46"/>
        <v>679954.5057692714</v>
      </c>
      <c r="N130" s="59">
        <f t="shared" si="47"/>
        <v>1980787.1530146245</v>
      </c>
      <c r="O130" s="59">
        <f t="shared" si="48"/>
        <v>305979.5275961721</v>
      </c>
      <c r="P130" s="59">
        <f t="shared" si="49"/>
        <v>5246189.768913857</v>
      </c>
      <c r="Q130" s="59">
        <f t="shared" si="50"/>
        <v>14683134.09787199</v>
      </c>
      <c r="R130" s="59">
        <f t="shared" si="51"/>
        <v>12357910.148830863</v>
      </c>
      <c r="S130" s="74">
        <f t="shared" si="52"/>
        <v>0</v>
      </c>
      <c r="T130" s="314">
        <f t="shared" si="53"/>
        <v>305979.5275961721</v>
      </c>
      <c r="U130" s="325">
        <f t="shared" si="54"/>
        <v>14683134.09787199</v>
      </c>
      <c r="V130" s="302">
        <f aca="true" t="shared" si="56" ref="V130:V155">U130/E130</f>
        <v>628.7741562980469</v>
      </c>
      <c r="W130" s="304">
        <f t="shared" si="39"/>
        <v>112.87488924086453</v>
      </c>
      <c r="X130" s="355"/>
      <c r="Y130" s="335">
        <f t="shared" si="55"/>
        <v>0</v>
      </c>
      <c r="Z130" s="339">
        <f t="shared" si="37"/>
        <v>14683134.09787199</v>
      </c>
      <c r="AA130" s="361">
        <f t="shared" si="40"/>
        <v>628.7741562980469</v>
      </c>
      <c r="AB130" s="361">
        <f t="shared" si="41"/>
        <v>112.87488924086453</v>
      </c>
    </row>
    <row r="131" spans="1:28" ht="15">
      <c r="A131" s="79"/>
      <c r="B131" s="132">
        <v>97</v>
      </c>
      <c r="C131" s="128" t="s">
        <v>153</v>
      </c>
      <c r="D131" s="59">
        <f>Vertetie_ienemumi!I113</f>
        <v>11521501.778860707</v>
      </c>
      <c r="E131" s="140">
        <f>Iedzivotaju_skaits_struktura!C102</f>
        <v>27772</v>
      </c>
      <c r="F131" s="140">
        <f>Iedzivotaju_skaits_struktura!D102</f>
        <v>1526</v>
      </c>
      <c r="G131" s="140">
        <f>Iedzivotaju_skaits_struktura!E102</f>
        <v>3519</v>
      </c>
      <c r="H131" s="140">
        <f>Iedzivotaju_skaits_struktura!F102</f>
        <v>5239</v>
      </c>
      <c r="I131" s="59">
        <f t="shared" si="42"/>
        <v>414.86035499282394</v>
      </c>
      <c r="J131" s="73">
        <f t="shared" si="43"/>
        <v>0.026156691982626618</v>
      </c>
      <c r="K131" s="59">
        <f t="shared" si="44"/>
        <v>15367745.445009643</v>
      </c>
      <c r="L131" s="59">
        <f t="shared" si="45"/>
        <v>74.9719717839423</v>
      </c>
      <c r="M131" s="59">
        <f t="shared" si="46"/>
        <v>-5383018.2106499</v>
      </c>
      <c r="N131" s="59">
        <f t="shared" si="47"/>
        <v>-3846243.6661489364</v>
      </c>
      <c r="O131" s="59">
        <f t="shared" si="48"/>
        <v>0</v>
      </c>
      <c r="P131" s="59">
        <f t="shared" si="49"/>
        <v>0</v>
      </c>
      <c r="Q131" s="59">
        <f t="shared" si="50"/>
        <v>11521501.778860707</v>
      </c>
      <c r="R131" s="59">
        <f t="shared" si="51"/>
        <v>14599358.17275916</v>
      </c>
      <c r="S131" s="74">
        <f t="shared" si="52"/>
        <v>-3077856.3938984536</v>
      </c>
      <c r="T131" s="314">
        <f t="shared" si="53"/>
        <v>-3077856.3938984536</v>
      </c>
      <c r="U131" s="325">
        <f t="shared" si="54"/>
        <v>14599358.17275916</v>
      </c>
      <c r="V131" s="302">
        <f t="shared" si="56"/>
        <v>525.6862369566168</v>
      </c>
      <c r="W131" s="304">
        <f t="shared" si="39"/>
        <v>95</v>
      </c>
      <c r="X131" s="355"/>
      <c r="Y131" s="335">
        <f t="shared" si="55"/>
        <v>307354.90890019387</v>
      </c>
      <c r="Z131" s="339">
        <f t="shared" si="37"/>
        <v>14906713.081659354</v>
      </c>
      <c r="AA131" s="361">
        <f t="shared" si="40"/>
        <v>536.7533156293877</v>
      </c>
      <c r="AB131" s="361">
        <f t="shared" si="41"/>
        <v>97</v>
      </c>
    </row>
    <row r="132" spans="1:28" ht="15">
      <c r="A132" s="80"/>
      <c r="B132" s="132">
        <v>98</v>
      </c>
      <c r="C132" s="128" t="s">
        <v>106</v>
      </c>
      <c r="D132" s="59">
        <f>Vertetie_ienemumi!I114</f>
        <v>4489681.280347038</v>
      </c>
      <c r="E132" s="140">
        <f>Iedzivotaju_skaits_struktura!C103</f>
        <v>6226</v>
      </c>
      <c r="F132" s="140">
        <f>Iedzivotaju_skaits_struktura!D103</f>
        <v>330</v>
      </c>
      <c r="G132" s="140">
        <f>Iedzivotaju_skaits_struktura!E103</f>
        <v>633</v>
      </c>
      <c r="H132" s="140">
        <f>Iedzivotaju_skaits_struktura!F103</f>
        <v>1527</v>
      </c>
      <c r="I132" s="59">
        <f t="shared" si="42"/>
        <v>721.1180983532024</v>
      </c>
      <c r="J132" s="73">
        <f t="shared" si="43"/>
        <v>0.005721400666729815</v>
      </c>
      <c r="K132" s="59">
        <f t="shared" si="44"/>
        <v>3361473.5798247126</v>
      </c>
      <c r="L132" s="59">
        <f t="shared" si="45"/>
        <v>133.5628906112407</v>
      </c>
      <c r="M132" s="59">
        <f t="shared" si="46"/>
        <v>792060.3425398543</v>
      </c>
      <c r="N132" s="59">
        <f t="shared" si="47"/>
        <v>1128207.7005223255</v>
      </c>
      <c r="O132" s="59">
        <f t="shared" si="48"/>
        <v>356427.1541429345</v>
      </c>
      <c r="P132" s="59">
        <f t="shared" si="49"/>
        <v>1571388.4481214632</v>
      </c>
      <c r="Q132" s="59">
        <f t="shared" si="50"/>
        <v>4133254.1262041037</v>
      </c>
      <c r="R132" s="59">
        <f t="shared" si="51"/>
        <v>3193399.900833477</v>
      </c>
      <c r="S132" s="74">
        <f t="shared" si="52"/>
        <v>0</v>
      </c>
      <c r="T132" s="314">
        <f t="shared" si="53"/>
        <v>356427.1541429345</v>
      </c>
      <c r="U132" s="325">
        <f t="shared" si="54"/>
        <v>4133254.1262041037</v>
      </c>
      <c r="V132" s="302">
        <f t="shared" si="56"/>
        <v>663.8699206880989</v>
      </c>
      <c r="W132" s="304">
        <f t="shared" si="39"/>
        <v>122.95958983618237</v>
      </c>
      <c r="X132" s="355"/>
      <c r="Y132" s="335">
        <f t="shared" si="55"/>
        <v>0</v>
      </c>
      <c r="Z132" s="339">
        <f t="shared" si="37"/>
        <v>4133254.1262041037</v>
      </c>
      <c r="AA132" s="361">
        <f t="shared" si="40"/>
        <v>663.8699206880989</v>
      </c>
      <c r="AB132" s="361">
        <f t="shared" si="41"/>
        <v>122.95958983618237</v>
      </c>
    </row>
    <row r="133" spans="1:28" ht="15">
      <c r="A133" s="80" t="s">
        <v>110</v>
      </c>
      <c r="B133" s="132">
        <v>99</v>
      </c>
      <c r="C133" s="128" t="s">
        <v>111</v>
      </c>
      <c r="D133" s="59">
        <f>Vertetie_ienemumi!I115</f>
        <v>1411991.0773601762</v>
      </c>
      <c r="E133" s="140">
        <f>Iedzivotaju_skaits_struktura!C104</f>
        <v>2452</v>
      </c>
      <c r="F133" s="140">
        <f>Iedzivotaju_skaits_struktura!D104</f>
        <v>134</v>
      </c>
      <c r="G133" s="140">
        <f>Iedzivotaju_skaits_struktura!E104</f>
        <v>285</v>
      </c>
      <c r="H133" s="140">
        <f>Iedzivotaju_skaits_struktura!F104</f>
        <v>453</v>
      </c>
      <c r="I133" s="59">
        <f t="shared" si="42"/>
        <v>575.8528047961568</v>
      </c>
      <c r="J133" s="73">
        <f t="shared" si="43"/>
        <v>0.0022488703780083274</v>
      </c>
      <c r="K133" s="59">
        <f t="shared" si="44"/>
        <v>1321270.5769907574</v>
      </c>
      <c r="L133" s="59">
        <f t="shared" si="45"/>
        <v>106.86615610377386</v>
      </c>
      <c r="M133" s="59">
        <f t="shared" si="46"/>
        <v>-41406.55732965679</v>
      </c>
      <c r="N133" s="59">
        <f t="shared" si="47"/>
        <v>90720.50036941888</v>
      </c>
      <c r="O133" s="59">
        <f t="shared" si="48"/>
        <v>0</v>
      </c>
      <c r="P133" s="59">
        <f t="shared" si="49"/>
        <v>0</v>
      </c>
      <c r="Q133" s="59">
        <f t="shared" si="50"/>
        <v>1411991.0773601762</v>
      </c>
      <c r="R133" s="59">
        <f t="shared" si="51"/>
        <v>1255207.0481412194</v>
      </c>
      <c r="S133" s="74">
        <f t="shared" si="52"/>
        <v>0</v>
      </c>
      <c r="T133" s="314">
        <f t="shared" si="53"/>
        <v>0</v>
      </c>
      <c r="U133" s="325">
        <f t="shared" si="54"/>
        <v>1411991.0773601762</v>
      </c>
      <c r="V133" s="302">
        <f t="shared" si="56"/>
        <v>575.8528047961568</v>
      </c>
      <c r="W133" s="304">
        <f t="shared" si="39"/>
        <v>106.86615610377386</v>
      </c>
      <c r="X133" s="355"/>
      <c r="Y133" s="335">
        <f t="shared" si="55"/>
        <v>0</v>
      </c>
      <c r="Z133" s="339">
        <f t="shared" si="37"/>
        <v>1411991.0773601762</v>
      </c>
      <c r="AA133" s="361">
        <f t="shared" si="40"/>
        <v>575.8528047961568</v>
      </c>
      <c r="AB133" s="361">
        <f t="shared" si="41"/>
        <v>106.86615610377386</v>
      </c>
    </row>
    <row r="134" spans="1:28" ht="15">
      <c r="A134" s="79"/>
      <c r="B134" s="132">
        <v>100</v>
      </c>
      <c r="C134" s="128" t="s">
        <v>154</v>
      </c>
      <c r="D134" s="59">
        <f>Vertetie_ienemumi!I116</f>
        <v>11002795.703853631</v>
      </c>
      <c r="E134" s="140">
        <f>Iedzivotaju_skaits_struktura!C105</f>
        <v>18178</v>
      </c>
      <c r="F134" s="140">
        <f>Iedzivotaju_skaits_struktura!D105</f>
        <v>1378</v>
      </c>
      <c r="G134" s="140">
        <f>Iedzivotaju_skaits_struktura!E105</f>
        <v>2062</v>
      </c>
      <c r="H134" s="140">
        <f>Iedzivotaju_skaits_struktura!F105</f>
        <v>3439</v>
      </c>
      <c r="I134" s="59">
        <f t="shared" si="42"/>
        <v>605.2808726952157</v>
      </c>
      <c r="J134" s="73">
        <f t="shared" si="43"/>
        <v>0.017498156068966538</v>
      </c>
      <c r="K134" s="59">
        <f t="shared" si="44"/>
        <v>10280627.550438628</v>
      </c>
      <c r="L134" s="59">
        <f t="shared" si="45"/>
        <v>107.02455321790343</v>
      </c>
      <c r="M134" s="59">
        <f t="shared" si="46"/>
        <v>-305894.6016288586</v>
      </c>
      <c r="N134" s="59">
        <f t="shared" si="47"/>
        <v>722168.1534150038</v>
      </c>
      <c r="O134" s="59">
        <f t="shared" si="48"/>
        <v>0</v>
      </c>
      <c r="P134" s="59">
        <f t="shared" si="49"/>
        <v>0</v>
      </c>
      <c r="Q134" s="59">
        <f t="shared" si="50"/>
        <v>11002795.703853631</v>
      </c>
      <c r="R134" s="59">
        <f t="shared" si="51"/>
        <v>9766596.172916695</v>
      </c>
      <c r="S134" s="74">
        <f t="shared" si="52"/>
        <v>0</v>
      </c>
      <c r="T134" s="314">
        <f t="shared" si="53"/>
        <v>0</v>
      </c>
      <c r="U134" s="325">
        <f t="shared" si="54"/>
        <v>11002795.703853631</v>
      </c>
      <c r="V134" s="302">
        <f t="shared" si="56"/>
        <v>605.2808726952157</v>
      </c>
      <c r="W134" s="304">
        <f t="shared" si="39"/>
        <v>107.02455321790343</v>
      </c>
      <c r="X134" s="355"/>
      <c r="Y134" s="335">
        <f t="shared" si="55"/>
        <v>0</v>
      </c>
      <c r="Z134" s="339">
        <f t="shared" si="37"/>
        <v>11002795.703853631</v>
      </c>
      <c r="AA134" s="361">
        <f t="shared" si="40"/>
        <v>605.2808726952157</v>
      </c>
      <c r="AB134" s="361">
        <f t="shared" si="41"/>
        <v>107.02455321790343</v>
      </c>
    </row>
    <row r="135" spans="1:28" ht="15">
      <c r="A135" s="80"/>
      <c r="B135" s="132">
        <v>101</v>
      </c>
      <c r="C135" s="128" t="s">
        <v>36</v>
      </c>
      <c r="D135" s="59">
        <f>Vertetie_ienemumi!I117</f>
        <v>1926229.6194671001</v>
      </c>
      <c r="E135" s="140">
        <f>Iedzivotaju_skaits_struktura!C106</f>
        <v>3942</v>
      </c>
      <c r="F135" s="140">
        <f>Iedzivotaju_skaits_struktura!D106</f>
        <v>222</v>
      </c>
      <c r="G135" s="140">
        <f>Iedzivotaju_skaits_struktura!E106</f>
        <v>402</v>
      </c>
      <c r="H135" s="140">
        <f>Iedzivotaju_skaits_struktura!F106</f>
        <v>924</v>
      </c>
      <c r="I135" s="59">
        <f t="shared" si="42"/>
        <v>488.6427243701421</v>
      </c>
      <c r="J135" s="73">
        <f t="shared" si="43"/>
        <v>0.003629760049181712</v>
      </c>
      <c r="K135" s="59">
        <f t="shared" si="44"/>
        <v>2132579.6281632385</v>
      </c>
      <c r="L135" s="59">
        <f t="shared" si="45"/>
        <v>90.32392479178539</v>
      </c>
      <c r="M135" s="59">
        <f t="shared" si="46"/>
        <v>-419607.971512462</v>
      </c>
      <c r="N135" s="59">
        <f t="shared" si="47"/>
        <v>-206350.0086961384</v>
      </c>
      <c r="O135" s="59">
        <f t="shared" si="48"/>
        <v>0</v>
      </c>
      <c r="P135" s="59">
        <f t="shared" si="49"/>
        <v>0</v>
      </c>
      <c r="Q135" s="59">
        <f t="shared" si="50"/>
        <v>1926229.6194671001</v>
      </c>
      <c r="R135" s="59">
        <f t="shared" si="51"/>
        <v>2025950.6467550767</v>
      </c>
      <c r="S135" s="74">
        <f t="shared" si="52"/>
        <v>-99721.02728797658</v>
      </c>
      <c r="T135" s="314">
        <f t="shared" si="53"/>
        <v>-99721.02728797658</v>
      </c>
      <c r="U135" s="325">
        <f t="shared" si="54"/>
        <v>2025950.6467550767</v>
      </c>
      <c r="V135" s="302">
        <f t="shared" si="56"/>
        <v>513.9397886238145</v>
      </c>
      <c r="W135" s="304">
        <f t="shared" si="39"/>
        <v>95</v>
      </c>
      <c r="X135" s="355"/>
      <c r="Y135" s="335">
        <f t="shared" si="55"/>
        <v>42651.59256326454</v>
      </c>
      <c r="Z135" s="339">
        <f t="shared" si="37"/>
        <v>2068602.2393183412</v>
      </c>
      <c r="AA135" s="361">
        <f t="shared" si="40"/>
        <v>524.7595736474736</v>
      </c>
      <c r="AB135" s="361">
        <f t="shared" si="41"/>
        <v>97</v>
      </c>
    </row>
    <row r="136" spans="1:28" ht="15">
      <c r="A136" s="80"/>
      <c r="B136" s="132">
        <v>102</v>
      </c>
      <c r="C136" s="128" t="s">
        <v>155</v>
      </c>
      <c r="D136" s="59">
        <f>Vertetie_ienemumi!I118</f>
        <v>1916898.3805640766</v>
      </c>
      <c r="E136" s="140">
        <f>Iedzivotaju_skaits_struktura!C107</f>
        <v>5782</v>
      </c>
      <c r="F136" s="140">
        <f>Iedzivotaju_skaits_struktura!D107</f>
        <v>291</v>
      </c>
      <c r="G136" s="140">
        <f>Iedzivotaju_skaits_struktura!E107</f>
        <v>738</v>
      </c>
      <c r="H136" s="140">
        <f>Iedzivotaju_skaits_struktura!F107</f>
        <v>1290</v>
      </c>
      <c r="I136" s="59">
        <f t="shared" si="42"/>
        <v>331.5286026572253</v>
      </c>
      <c r="J136" s="73">
        <f t="shared" si="43"/>
        <v>0.005513061722450174</v>
      </c>
      <c r="K136" s="59">
        <f t="shared" si="44"/>
        <v>3239068.9629068635</v>
      </c>
      <c r="L136" s="59">
        <f t="shared" si="45"/>
        <v>59.180536213214154</v>
      </c>
      <c r="M136" s="59">
        <f t="shared" si="46"/>
        <v>-1646077.4786334734</v>
      </c>
      <c r="N136" s="59">
        <f t="shared" si="47"/>
        <v>-1322170.582342787</v>
      </c>
      <c r="O136" s="59">
        <f t="shared" si="48"/>
        <v>0</v>
      </c>
      <c r="P136" s="59">
        <f t="shared" si="49"/>
        <v>0</v>
      </c>
      <c r="Q136" s="59">
        <f t="shared" si="50"/>
        <v>1916898.3805640766</v>
      </c>
      <c r="R136" s="59">
        <f t="shared" si="51"/>
        <v>3077115.5147615205</v>
      </c>
      <c r="S136" s="74">
        <f t="shared" si="52"/>
        <v>-1160217.134197444</v>
      </c>
      <c r="T136" s="314">
        <f t="shared" si="53"/>
        <v>-1160217.134197444</v>
      </c>
      <c r="U136" s="325">
        <f t="shared" si="54"/>
        <v>3077115.5147615205</v>
      </c>
      <c r="V136" s="302">
        <f t="shared" si="56"/>
        <v>532.188778063217</v>
      </c>
      <c r="W136" s="304">
        <f t="shared" si="39"/>
        <v>95</v>
      </c>
      <c r="X136" s="355"/>
      <c r="Y136" s="335">
        <f t="shared" si="55"/>
        <v>64781.379258137196</v>
      </c>
      <c r="Z136" s="339">
        <f t="shared" si="37"/>
        <v>3141896.8940196577</v>
      </c>
      <c r="AA136" s="361">
        <f t="shared" si="40"/>
        <v>543.3927523382321</v>
      </c>
      <c r="AB136" s="361">
        <f t="shared" si="41"/>
        <v>97.00000000000001</v>
      </c>
    </row>
    <row r="137" spans="1:28" ht="15">
      <c r="A137" s="80" t="s">
        <v>113</v>
      </c>
      <c r="B137" s="132">
        <v>103</v>
      </c>
      <c r="C137" s="128" t="s">
        <v>117</v>
      </c>
      <c r="D137" s="59">
        <f>Vertetie_ienemumi!I119</f>
        <v>6417698.866888117</v>
      </c>
      <c r="E137" s="140">
        <f>Iedzivotaju_skaits_struktura!C108</f>
        <v>13917</v>
      </c>
      <c r="F137" s="140">
        <f>Iedzivotaju_skaits_struktura!D108</f>
        <v>820</v>
      </c>
      <c r="G137" s="140">
        <f>Iedzivotaju_skaits_struktura!E108</f>
        <v>1632</v>
      </c>
      <c r="H137" s="140">
        <f>Iedzivotaju_skaits_struktura!F108</f>
        <v>2762</v>
      </c>
      <c r="I137" s="59">
        <f t="shared" si="42"/>
        <v>461.14096909449717</v>
      </c>
      <c r="J137" s="73">
        <f t="shared" si="43"/>
        <v>0.013043181886651031</v>
      </c>
      <c r="K137" s="59">
        <f t="shared" si="44"/>
        <v>7663212.884876635</v>
      </c>
      <c r="L137" s="59">
        <f t="shared" si="45"/>
        <v>83.74684304482076</v>
      </c>
      <c r="M137" s="59">
        <f t="shared" si="46"/>
        <v>-2011835.3064761814</v>
      </c>
      <c r="N137" s="59">
        <f t="shared" si="47"/>
        <v>-1245514.0179885179</v>
      </c>
      <c r="O137" s="59">
        <f t="shared" si="48"/>
        <v>0</v>
      </c>
      <c r="P137" s="59">
        <f t="shared" si="49"/>
        <v>0</v>
      </c>
      <c r="Q137" s="59">
        <f t="shared" si="50"/>
        <v>6417698.866888117</v>
      </c>
      <c r="R137" s="59">
        <f t="shared" si="51"/>
        <v>7280052.240632803</v>
      </c>
      <c r="S137" s="74">
        <f t="shared" si="52"/>
        <v>-862353.3737446861</v>
      </c>
      <c r="T137" s="314">
        <f t="shared" si="53"/>
        <v>-862353.3737446861</v>
      </c>
      <c r="U137" s="325">
        <f t="shared" si="54"/>
        <v>7280052.240632803</v>
      </c>
      <c r="V137" s="302">
        <f t="shared" si="56"/>
        <v>523.1049968120143</v>
      </c>
      <c r="W137" s="304">
        <f t="shared" si="39"/>
        <v>95</v>
      </c>
      <c r="X137" s="355"/>
      <c r="Y137" s="335">
        <f t="shared" si="55"/>
        <v>153264.25769753288</v>
      </c>
      <c r="Z137" s="339">
        <f t="shared" si="37"/>
        <v>7433316.498330336</v>
      </c>
      <c r="AA137" s="361">
        <f t="shared" si="40"/>
        <v>534.1177335870041</v>
      </c>
      <c r="AB137" s="361">
        <f t="shared" si="41"/>
        <v>97</v>
      </c>
    </row>
    <row r="138" spans="1:28" ht="15">
      <c r="A138" s="80"/>
      <c r="B138" s="132">
        <v>104</v>
      </c>
      <c r="C138" s="128" t="s">
        <v>156</v>
      </c>
      <c r="D138" s="59">
        <f>Vertetie_ienemumi!I120</f>
        <v>8058365.384801067</v>
      </c>
      <c r="E138" s="140">
        <f>Iedzivotaju_skaits_struktura!C109</f>
        <v>10372</v>
      </c>
      <c r="F138" s="140">
        <f>Iedzivotaju_skaits_struktura!D109</f>
        <v>844</v>
      </c>
      <c r="G138" s="140">
        <f>Iedzivotaju_skaits_struktura!E109</f>
        <v>1316</v>
      </c>
      <c r="H138" s="140">
        <f>Iedzivotaju_skaits_struktura!F109</f>
        <v>1645</v>
      </c>
      <c r="I138" s="59">
        <f t="shared" si="42"/>
        <v>776.9345723872992</v>
      </c>
      <c r="J138" s="73">
        <f t="shared" si="43"/>
        <v>0.010218246986391273</v>
      </c>
      <c r="K138" s="59">
        <f t="shared" si="44"/>
        <v>6003489.228890217</v>
      </c>
      <c r="L138" s="59">
        <f t="shared" si="45"/>
        <v>134.2280310260623</v>
      </c>
      <c r="M138" s="59">
        <f t="shared" si="46"/>
        <v>1454527.2330218293</v>
      </c>
      <c r="N138" s="59">
        <f t="shared" si="47"/>
        <v>2054876.1559108505</v>
      </c>
      <c r="O138" s="59">
        <f t="shared" si="48"/>
        <v>654537.2548598232</v>
      </c>
      <c r="P138" s="59">
        <f t="shared" si="49"/>
        <v>2820427.8846803736</v>
      </c>
      <c r="Q138" s="59">
        <f t="shared" si="50"/>
        <v>7403828.129941245</v>
      </c>
      <c r="R138" s="59">
        <f t="shared" si="51"/>
        <v>5703314.767445706</v>
      </c>
      <c r="S138" s="74">
        <f t="shared" si="52"/>
        <v>0</v>
      </c>
      <c r="T138" s="314">
        <f t="shared" si="53"/>
        <v>654537.2548598232</v>
      </c>
      <c r="U138" s="325">
        <f t="shared" si="54"/>
        <v>7403828.129941245</v>
      </c>
      <c r="V138" s="302">
        <f t="shared" si="56"/>
        <v>713.8283966391482</v>
      </c>
      <c r="W138" s="304">
        <f t="shared" si="39"/>
        <v>123.32541706433426</v>
      </c>
      <c r="X138" s="355"/>
      <c r="Y138" s="335">
        <f t="shared" si="55"/>
        <v>0</v>
      </c>
      <c r="Z138" s="339">
        <f t="shared" si="37"/>
        <v>7403828.129941245</v>
      </c>
      <c r="AA138" s="361">
        <f t="shared" si="40"/>
        <v>713.8283966391482</v>
      </c>
      <c r="AB138" s="361">
        <f t="shared" si="41"/>
        <v>123.32541706433426</v>
      </c>
    </row>
    <row r="139" spans="1:28" ht="15">
      <c r="A139" s="82"/>
      <c r="B139" s="132">
        <v>105</v>
      </c>
      <c r="C139" s="128" t="s">
        <v>116</v>
      </c>
      <c r="D139" s="59">
        <f>Vertetie_ienemumi!I121</f>
        <v>1392098.5733766886</v>
      </c>
      <c r="E139" s="140">
        <f>Iedzivotaju_skaits_struktura!C110</f>
        <v>4006</v>
      </c>
      <c r="F139" s="140">
        <f>Iedzivotaju_skaits_struktura!D110</f>
        <v>176</v>
      </c>
      <c r="G139" s="140">
        <f>Iedzivotaju_skaits_struktura!E110</f>
        <v>407</v>
      </c>
      <c r="H139" s="140">
        <f>Iedzivotaju_skaits_struktura!F110</f>
        <v>1016</v>
      </c>
      <c r="I139" s="59">
        <f t="shared" si="42"/>
        <v>347.5033882617795</v>
      </c>
      <c r="J139" s="73">
        <f t="shared" si="43"/>
        <v>0.0036169984454820243</v>
      </c>
      <c r="K139" s="59">
        <f t="shared" si="44"/>
        <v>2125081.849879304</v>
      </c>
      <c r="L139" s="59">
        <f t="shared" si="45"/>
        <v>65.50799788985795</v>
      </c>
      <c r="M139" s="59">
        <f t="shared" si="46"/>
        <v>-945491.4614905459</v>
      </c>
      <c r="N139" s="59">
        <f t="shared" si="47"/>
        <v>-732983.2765026153</v>
      </c>
      <c r="O139" s="59">
        <f t="shared" si="48"/>
        <v>0</v>
      </c>
      <c r="P139" s="59">
        <f t="shared" si="49"/>
        <v>0</v>
      </c>
      <c r="Q139" s="59">
        <f t="shared" si="50"/>
        <v>1392098.5733766886</v>
      </c>
      <c r="R139" s="59">
        <f t="shared" si="51"/>
        <v>2018827.757385339</v>
      </c>
      <c r="S139" s="74">
        <f t="shared" si="52"/>
        <v>-626729.1840086502</v>
      </c>
      <c r="T139" s="314">
        <f t="shared" si="53"/>
        <v>-626729.1840086502</v>
      </c>
      <c r="U139" s="325">
        <f t="shared" si="54"/>
        <v>2018827.757385339</v>
      </c>
      <c r="V139" s="302">
        <f t="shared" si="56"/>
        <v>503.9510128270941</v>
      </c>
      <c r="W139" s="304">
        <f t="shared" si="39"/>
        <v>95</v>
      </c>
      <c r="X139" s="355"/>
      <c r="Y139" s="335">
        <f t="shared" si="55"/>
        <v>42501.63699758588</v>
      </c>
      <c r="Z139" s="339">
        <f t="shared" si="37"/>
        <v>2061329.3943829248</v>
      </c>
      <c r="AA139" s="361">
        <f t="shared" si="40"/>
        <v>514.5605078339802</v>
      </c>
      <c r="AB139" s="361">
        <f t="shared" si="41"/>
        <v>97</v>
      </c>
    </row>
    <row r="140" spans="1:28" ht="15">
      <c r="A140" s="4" t="s">
        <v>114</v>
      </c>
      <c r="B140" s="132">
        <v>106</v>
      </c>
      <c r="C140" s="128" t="s">
        <v>157</v>
      </c>
      <c r="D140" s="59">
        <f>Vertetie_ienemumi!I122</f>
        <v>13897232.772421528</v>
      </c>
      <c r="E140" s="140">
        <f>Iedzivotaju_skaits_struktura!C111</f>
        <v>33397</v>
      </c>
      <c r="F140" s="140">
        <f>Iedzivotaju_skaits_struktura!D111</f>
        <v>1830</v>
      </c>
      <c r="G140" s="140">
        <f>Iedzivotaju_skaits_struktura!E111</f>
        <v>4007</v>
      </c>
      <c r="H140" s="140">
        <f>Iedzivotaju_skaits_struktura!F111</f>
        <v>6607</v>
      </c>
      <c r="I140" s="59">
        <f t="shared" si="42"/>
        <v>416.12218979014665</v>
      </c>
      <c r="J140" s="73">
        <f aca="true" t="shared" si="57" ref="J140:J153">($I$18*(E140/$E$154))+($I$19*(F140/$F$154))+($I$20*(G140/$G$154))+($I$21*(H140/$H$154))</f>
        <v>0.031158719539329464</v>
      </c>
      <c r="K140" s="59">
        <f aca="true" t="shared" si="58" ref="K140:K153">$E$12*J140</f>
        <v>18306568.376112327</v>
      </c>
      <c r="L140" s="59">
        <f t="shared" si="45"/>
        <v>75.91391508719677</v>
      </c>
      <c r="M140" s="59">
        <f t="shared" si="46"/>
        <v>-6239992.441302031</v>
      </c>
      <c r="N140" s="59">
        <f t="shared" si="47"/>
        <v>-4409335.603690799</v>
      </c>
      <c r="O140" s="59">
        <f t="shared" si="48"/>
        <v>0</v>
      </c>
      <c r="P140" s="59">
        <v>0</v>
      </c>
      <c r="Q140" s="59">
        <f t="shared" si="50"/>
        <v>13897232.772421528</v>
      </c>
      <c r="R140" s="59">
        <f t="shared" si="51"/>
        <v>17391239.957306713</v>
      </c>
      <c r="S140" s="74">
        <f t="shared" si="52"/>
        <v>-3494007.184885185</v>
      </c>
      <c r="T140" s="314">
        <f t="shared" si="53"/>
        <v>-3494007.184885185</v>
      </c>
      <c r="U140" s="325">
        <f aca="true" t="shared" si="59" ref="U140:U153">D140-T140</f>
        <v>17391239.957306713</v>
      </c>
      <c r="V140" s="302">
        <f t="shared" si="56"/>
        <v>520.7425803906552</v>
      </c>
      <c r="W140" s="304">
        <f t="shared" si="39"/>
        <v>95</v>
      </c>
      <c r="X140" s="355"/>
      <c r="Y140" s="335">
        <f t="shared" si="55"/>
        <v>366131.3675222434</v>
      </c>
      <c r="Z140" s="339">
        <f t="shared" si="37"/>
        <v>17757371.324828956</v>
      </c>
      <c r="AA140" s="361">
        <f t="shared" si="40"/>
        <v>531.70558208309</v>
      </c>
      <c r="AB140" s="361">
        <f t="shared" si="41"/>
        <v>97</v>
      </c>
    </row>
    <row r="141" spans="1:28" ht="15">
      <c r="A141" s="4"/>
      <c r="B141" s="132">
        <v>107</v>
      </c>
      <c r="C141" s="128" t="s">
        <v>63</v>
      </c>
      <c r="D141" s="59">
        <f>Vertetie_ienemumi!I123</f>
        <v>1724679.74045276</v>
      </c>
      <c r="E141" s="140">
        <f>Iedzivotaju_skaits_struktura!C112</f>
        <v>3924</v>
      </c>
      <c r="F141" s="140">
        <f>Iedzivotaju_skaits_struktura!D112</f>
        <v>189</v>
      </c>
      <c r="G141" s="140">
        <f>Iedzivotaju_skaits_struktura!E112</f>
        <v>431</v>
      </c>
      <c r="H141" s="140">
        <f>Iedzivotaju_skaits_struktura!F112</f>
        <v>779</v>
      </c>
      <c r="I141" s="59">
        <f t="shared" si="42"/>
        <v>439.5208309002956</v>
      </c>
      <c r="J141" s="73">
        <f t="shared" si="57"/>
        <v>0.0035204173263709555</v>
      </c>
      <c r="K141" s="59">
        <f t="shared" si="58"/>
        <v>2068337.898683989</v>
      </c>
      <c r="L141" s="59">
        <f t="shared" si="45"/>
        <v>83.38481548639191</v>
      </c>
      <c r="M141" s="59">
        <f t="shared" si="46"/>
        <v>-550491.9480996281</v>
      </c>
      <c r="N141" s="59">
        <f t="shared" si="47"/>
        <v>-343658.15823122906</v>
      </c>
      <c r="O141" s="59">
        <f t="shared" si="48"/>
        <v>0</v>
      </c>
      <c r="P141" s="59">
        <v>0</v>
      </c>
      <c r="Q141" s="59">
        <f t="shared" si="50"/>
        <v>1724679.74045276</v>
      </c>
      <c r="R141" s="59">
        <f t="shared" si="51"/>
        <v>1964921.0037497897</v>
      </c>
      <c r="S141" s="74">
        <f t="shared" si="52"/>
        <v>-240241.26329702977</v>
      </c>
      <c r="T141" s="314">
        <f t="shared" si="53"/>
        <v>-240241.26329702977</v>
      </c>
      <c r="U141" s="325">
        <f t="shared" si="59"/>
        <v>1964921.0037497897</v>
      </c>
      <c r="V141" s="302">
        <f t="shared" si="56"/>
        <v>500.74439443164874</v>
      </c>
      <c r="W141" s="304">
        <f t="shared" si="39"/>
        <v>95</v>
      </c>
      <c r="X141" s="355"/>
      <c r="Y141" s="335">
        <f t="shared" si="55"/>
        <v>41366.757973679574</v>
      </c>
      <c r="Z141" s="339">
        <f t="shared" si="37"/>
        <v>2006287.7617234692</v>
      </c>
      <c r="AA141" s="361">
        <f t="shared" si="40"/>
        <v>511.2863816828413</v>
      </c>
      <c r="AB141" s="361">
        <f t="shared" si="41"/>
        <v>97</v>
      </c>
    </row>
    <row r="142" spans="1:28" ht="15">
      <c r="A142" s="4"/>
      <c r="B142" s="132">
        <v>108</v>
      </c>
      <c r="C142" s="128" t="s">
        <v>158</v>
      </c>
      <c r="D142" s="59">
        <f>Vertetie_ienemumi!I124</f>
        <v>14400150.957966438</v>
      </c>
      <c r="E142" s="140">
        <f>Iedzivotaju_skaits_struktura!C113</f>
        <v>32455</v>
      </c>
      <c r="F142" s="140">
        <f>Iedzivotaju_skaits_struktura!D113</f>
        <v>2021</v>
      </c>
      <c r="G142" s="140">
        <f>Iedzivotaju_skaits_struktura!E113</f>
        <v>4100</v>
      </c>
      <c r="H142" s="140">
        <f>Iedzivotaju_skaits_struktura!F113</f>
        <v>6410</v>
      </c>
      <c r="I142" s="59">
        <f t="shared" si="42"/>
        <v>443.69591612899205</v>
      </c>
      <c r="J142" s="73">
        <f t="shared" si="57"/>
        <v>0.03125760928577879</v>
      </c>
      <c r="K142" s="59">
        <f t="shared" si="58"/>
        <v>18364668.706672635</v>
      </c>
      <c r="L142" s="59">
        <f t="shared" si="45"/>
        <v>78.41225555424408</v>
      </c>
      <c r="M142" s="59">
        <f t="shared" si="46"/>
        <v>-5800984.619373461</v>
      </c>
      <c r="N142" s="59">
        <f t="shared" si="47"/>
        <v>-3964517.7487061974</v>
      </c>
      <c r="O142" s="59">
        <f t="shared" si="48"/>
        <v>0</v>
      </c>
      <c r="P142" s="59">
        <v>0</v>
      </c>
      <c r="Q142" s="59">
        <f t="shared" si="50"/>
        <v>14400150.957966438</v>
      </c>
      <c r="R142" s="59">
        <f t="shared" si="51"/>
        <v>17446435.271339003</v>
      </c>
      <c r="S142" s="74">
        <f t="shared" si="52"/>
        <v>-3046284.3133725654</v>
      </c>
      <c r="T142" s="314">
        <f t="shared" si="53"/>
        <v>-3046284.3133725654</v>
      </c>
      <c r="U142" s="325">
        <f t="shared" si="59"/>
        <v>17446435.271339003</v>
      </c>
      <c r="V142" s="302">
        <f t="shared" si="56"/>
        <v>537.5577036308428</v>
      </c>
      <c r="W142" s="304">
        <f t="shared" si="39"/>
        <v>95</v>
      </c>
      <c r="X142" s="355"/>
      <c r="Y142" s="335">
        <f t="shared" si="55"/>
        <v>367293.3741334528</v>
      </c>
      <c r="Z142" s="339">
        <f t="shared" si="37"/>
        <v>17813728.645472456</v>
      </c>
      <c r="AA142" s="361">
        <f t="shared" si="40"/>
        <v>548.8747079178079</v>
      </c>
      <c r="AB142" s="361">
        <f t="shared" si="41"/>
        <v>97</v>
      </c>
    </row>
    <row r="143" spans="1:28" ht="15">
      <c r="A143" s="4"/>
      <c r="B143" s="132">
        <v>109</v>
      </c>
      <c r="C143" s="128" t="s">
        <v>159</v>
      </c>
      <c r="D143" s="59">
        <f>Vertetie_ienemumi!I125</f>
        <v>957131.6347807965</v>
      </c>
      <c r="E143" s="140">
        <f>Iedzivotaju_skaits_struktura!C114</f>
        <v>2850</v>
      </c>
      <c r="F143" s="140">
        <f>Iedzivotaju_skaits_struktura!D114</f>
        <v>153</v>
      </c>
      <c r="G143" s="140">
        <f>Iedzivotaju_skaits_struktura!E114</f>
        <v>342</v>
      </c>
      <c r="H143" s="140">
        <f>Iedzivotaju_skaits_struktura!F114</f>
        <v>697</v>
      </c>
      <c r="I143" s="59">
        <f t="shared" si="42"/>
        <v>335.83566132659524</v>
      </c>
      <c r="J143" s="73">
        <f t="shared" si="57"/>
        <v>0.0027304464871258636</v>
      </c>
      <c r="K143" s="59">
        <f t="shared" si="58"/>
        <v>1604209.2246696032</v>
      </c>
      <c r="L143" s="59">
        <f t="shared" si="45"/>
        <v>59.6637658019903</v>
      </c>
      <c r="M143" s="59">
        <f t="shared" si="46"/>
        <v>-807498.512355767</v>
      </c>
      <c r="N143" s="59">
        <f t="shared" si="47"/>
        <v>-647077.5898888067</v>
      </c>
      <c r="O143" s="59">
        <f t="shared" si="48"/>
        <v>0</v>
      </c>
      <c r="P143" s="59">
        <v>0</v>
      </c>
      <c r="Q143" s="59">
        <f t="shared" si="50"/>
        <v>957131.6347807965</v>
      </c>
      <c r="R143" s="59">
        <f t="shared" si="51"/>
        <v>1523998.763436123</v>
      </c>
      <c r="S143" s="74">
        <f t="shared" si="52"/>
        <v>-566867.1286553266</v>
      </c>
      <c r="T143" s="314">
        <f t="shared" si="53"/>
        <v>-566867.1286553266</v>
      </c>
      <c r="U143" s="325">
        <f t="shared" si="59"/>
        <v>1523998.763436123</v>
      </c>
      <c r="V143" s="302">
        <f t="shared" si="56"/>
        <v>534.736408223201</v>
      </c>
      <c r="W143" s="304">
        <f t="shared" si="39"/>
        <v>95</v>
      </c>
      <c r="X143" s="355"/>
      <c r="Y143" s="335">
        <f t="shared" si="55"/>
        <v>32084.184493392007</v>
      </c>
      <c r="Z143" s="339">
        <f t="shared" si="37"/>
        <v>1556082.947929515</v>
      </c>
      <c r="AA143" s="361">
        <f t="shared" si="40"/>
        <v>545.9940168173737</v>
      </c>
      <c r="AB143" s="361">
        <f t="shared" si="41"/>
        <v>97</v>
      </c>
    </row>
    <row r="144" spans="1:28" ht="15">
      <c r="A144" s="4"/>
      <c r="B144" s="132">
        <v>110</v>
      </c>
      <c r="C144" s="128" t="s">
        <v>160</v>
      </c>
      <c r="D144" s="59">
        <f>Vertetie_ienemumi!I126</f>
        <v>3684573.4719524067</v>
      </c>
      <c r="E144" s="140">
        <f>Iedzivotaju_skaits_struktura!C115</f>
        <v>10109</v>
      </c>
      <c r="F144" s="140">
        <f>Iedzivotaju_skaits_struktura!D115</f>
        <v>471</v>
      </c>
      <c r="G144" s="140">
        <f>Iedzivotaju_skaits_struktura!E115</f>
        <v>1014</v>
      </c>
      <c r="H144" s="140">
        <f>Iedzivotaju_skaits_struktura!F115</f>
        <v>2405</v>
      </c>
      <c r="I144" s="59">
        <f t="shared" si="42"/>
        <v>364.48446651027865</v>
      </c>
      <c r="J144" s="73">
        <f t="shared" si="57"/>
        <v>0.009068328288669244</v>
      </c>
      <c r="K144" s="59">
        <f t="shared" si="58"/>
        <v>5327881.707847926</v>
      </c>
      <c r="L144" s="59">
        <f t="shared" si="45"/>
        <v>69.15644291661094</v>
      </c>
      <c r="M144" s="59">
        <f t="shared" si="46"/>
        <v>-2176096.406680312</v>
      </c>
      <c r="N144" s="59">
        <f t="shared" si="47"/>
        <v>-1643308.2358955191</v>
      </c>
      <c r="O144" s="59">
        <f t="shared" si="48"/>
        <v>0</v>
      </c>
      <c r="P144" s="59">
        <v>0</v>
      </c>
      <c r="Q144" s="59">
        <f t="shared" si="50"/>
        <v>3684573.4719524067</v>
      </c>
      <c r="R144" s="59">
        <f t="shared" si="51"/>
        <v>5061487.62245553</v>
      </c>
      <c r="S144" s="74">
        <f t="shared" si="52"/>
        <v>-1376914.1505031232</v>
      </c>
      <c r="T144" s="314">
        <f t="shared" si="53"/>
        <v>-1376914.1505031232</v>
      </c>
      <c r="U144" s="325">
        <f t="shared" si="59"/>
        <v>5061487.62245553</v>
      </c>
      <c r="V144" s="302">
        <f t="shared" si="56"/>
        <v>500.69122786185875</v>
      </c>
      <c r="W144" s="304">
        <f t="shared" si="39"/>
        <v>95</v>
      </c>
      <c r="X144" s="355"/>
      <c r="Y144" s="335">
        <f t="shared" si="55"/>
        <v>106557.6341569582</v>
      </c>
      <c r="Z144" s="339">
        <f t="shared" si="37"/>
        <v>5168045.256612488</v>
      </c>
      <c r="AA144" s="361">
        <f t="shared" si="40"/>
        <v>511.2320958168452</v>
      </c>
      <c r="AB144" s="361">
        <f t="shared" si="41"/>
        <v>97</v>
      </c>
    </row>
    <row r="145" spans="1:28" ht="15">
      <c r="A145" s="4"/>
      <c r="B145" s="132">
        <v>111</v>
      </c>
      <c r="C145" s="128" t="s">
        <v>97</v>
      </c>
      <c r="D145" s="59">
        <f>Vertetie_ienemumi!I127</f>
        <v>1012898.2536280876</v>
      </c>
      <c r="E145" s="140">
        <f>Iedzivotaju_skaits_struktura!C116</f>
        <v>3783</v>
      </c>
      <c r="F145" s="140">
        <f>Iedzivotaju_skaits_struktura!D116</f>
        <v>173</v>
      </c>
      <c r="G145" s="140">
        <f>Iedzivotaju_skaits_struktura!E116</f>
        <v>426</v>
      </c>
      <c r="H145" s="140">
        <f>Iedzivotaju_skaits_struktura!F116</f>
        <v>948</v>
      </c>
      <c r="I145" s="59">
        <f t="shared" si="42"/>
        <v>267.7500009590504</v>
      </c>
      <c r="J145" s="73">
        <f t="shared" si="57"/>
        <v>0.0035107585662667007</v>
      </c>
      <c r="K145" s="59">
        <f t="shared" si="58"/>
        <v>2062663.122733911</v>
      </c>
      <c r="L145" s="59">
        <f t="shared" si="45"/>
        <v>49.10633454703762</v>
      </c>
      <c r="M145" s="59">
        <f t="shared" si="46"/>
        <v>-1256031.1813792144</v>
      </c>
      <c r="N145" s="59">
        <f t="shared" si="47"/>
        <v>-1049764.8691058233</v>
      </c>
      <c r="O145" s="59">
        <f t="shared" si="48"/>
        <v>0</v>
      </c>
      <c r="P145" s="59">
        <v>0</v>
      </c>
      <c r="Q145" s="59">
        <f t="shared" si="50"/>
        <v>1012898.2536280876</v>
      </c>
      <c r="R145" s="59">
        <f t="shared" si="51"/>
        <v>1959529.9665972155</v>
      </c>
      <c r="S145" s="74">
        <f t="shared" si="52"/>
        <v>-946631.7129691279</v>
      </c>
      <c r="T145" s="314">
        <f t="shared" si="53"/>
        <v>-946631.7129691279</v>
      </c>
      <c r="U145" s="325">
        <f t="shared" si="59"/>
        <v>1959529.9665972155</v>
      </c>
      <c r="V145" s="302">
        <f t="shared" si="56"/>
        <v>517.9830733801786</v>
      </c>
      <c r="W145" s="304">
        <f t="shared" si="39"/>
        <v>95</v>
      </c>
      <c r="X145" s="355"/>
      <c r="Y145" s="335">
        <f t="shared" si="55"/>
        <v>41253.26245467807</v>
      </c>
      <c r="Z145" s="339">
        <f t="shared" si="37"/>
        <v>2000783.2290518936</v>
      </c>
      <c r="AA145" s="361">
        <f t="shared" si="40"/>
        <v>528.8879801881823</v>
      </c>
      <c r="AB145" s="361">
        <f t="shared" si="41"/>
        <v>97</v>
      </c>
    </row>
    <row r="146" spans="1:28" ht="15">
      <c r="A146" s="4" t="s">
        <v>118</v>
      </c>
      <c r="B146" s="132">
        <v>112</v>
      </c>
      <c r="C146" s="128" t="s">
        <v>161</v>
      </c>
      <c r="D146" s="59">
        <f>Vertetie_ienemumi!I128</f>
        <v>568155.8055506552</v>
      </c>
      <c r="E146" s="140">
        <f>Iedzivotaju_skaits_struktura!C117</f>
        <v>2268</v>
      </c>
      <c r="F146" s="140">
        <f>Iedzivotaju_skaits_struktura!D117</f>
        <v>87</v>
      </c>
      <c r="G146" s="140">
        <f>Iedzivotaju_skaits_struktura!E117</f>
        <v>249</v>
      </c>
      <c r="H146" s="140">
        <f>Iedzivotaju_skaits_struktura!F117</f>
        <v>551</v>
      </c>
      <c r="I146" s="59">
        <f t="shared" si="42"/>
        <v>250.50961444032419</v>
      </c>
      <c r="J146" s="73">
        <f t="shared" si="57"/>
        <v>0.002042883227142904</v>
      </c>
      <c r="K146" s="59">
        <f t="shared" si="58"/>
        <v>1200247.7006444212</v>
      </c>
      <c r="L146" s="59">
        <f t="shared" si="45"/>
        <v>47.33654605175319</v>
      </c>
      <c r="M146" s="59">
        <f t="shared" si="46"/>
        <v>-752116.6651582081</v>
      </c>
      <c r="N146" s="59">
        <f t="shared" si="47"/>
        <v>-632091.8950937659</v>
      </c>
      <c r="O146" s="59">
        <f t="shared" si="48"/>
        <v>0</v>
      </c>
      <c r="P146" s="59">
        <v>0</v>
      </c>
      <c r="Q146" s="59">
        <f t="shared" si="50"/>
        <v>568155.8055506552</v>
      </c>
      <c r="R146" s="59">
        <f t="shared" si="51"/>
        <v>1140235.3156122</v>
      </c>
      <c r="S146" s="74">
        <f t="shared" si="52"/>
        <v>-572079.5100615447</v>
      </c>
      <c r="T146" s="314">
        <f t="shared" si="53"/>
        <v>-572079.5100615447</v>
      </c>
      <c r="U146" s="325">
        <f t="shared" si="59"/>
        <v>1140235.3156122</v>
      </c>
      <c r="V146" s="302">
        <f t="shared" si="56"/>
        <v>502.74925732460315</v>
      </c>
      <c r="W146" s="304">
        <f t="shared" si="39"/>
        <v>94.99999999999999</v>
      </c>
      <c r="X146" s="355"/>
      <c r="Y146" s="335">
        <f t="shared" si="55"/>
        <v>24004.954012888484</v>
      </c>
      <c r="Z146" s="339">
        <f t="shared" si="37"/>
        <v>1164240.2696250884</v>
      </c>
      <c r="AA146" s="361">
        <f t="shared" si="40"/>
        <v>513.3334522156474</v>
      </c>
      <c r="AB146" s="361">
        <f t="shared" si="41"/>
        <v>97</v>
      </c>
    </row>
    <row r="147" spans="1:28" s="57" customFormat="1" ht="15">
      <c r="A147" s="83" t="s">
        <v>119</v>
      </c>
      <c r="B147" s="132">
        <v>113</v>
      </c>
      <c r="C147" s="128" t="s">
        <v>52</v>
      </c>
      <c r="D147" s="59">
        <f>Vertetie_ienemumi!I129</f>
        <v>1577444.2010160375</v>
      </c>
      <c r="E147" s="140">
        <f>Iedzivotaju_skaits_struktura!C118</f>
        <v>4547</v>
      </c>
      <c r="F147" s="140">
        <f>Iedzivotaju_skaits_struktura!D118</f>
        <v>203</v>
      </c>
      <c r="G147" s="140">
        <f>Iedzivotaju_skaits_struktura!E118</f>
        <v>502</v>
      </c>
      <c r="H147" s="140">
        <f>Iedzivotaju_skaits_struktura!F118</f>
        <v>938</v>
      </c>
      <c r="I147" s="59">
        <f t="shared" si="42"/>
        <v>346.91977150121784</v>
      </c>
      <c r="J147" s="73">
        <f t="shared" si="57"/>
        <v>0.004068734419341637</v>
      </c>
      <c r="K147" s="59">
        <f t="shared" si="58"/>
        <v>2390488.6321757454</v>
      </c>
      <c r="L147" s="59">
        <f t="shared" si="45"/>
        <v>65.98835818684897</v>
      </c>
      <c r="M147" s="59">
        <f t="shared" si="46"/>
        <v>-1052093.2943772825</v>
      </c>
      <c r="N147" s="59">
        <f t="shared" si="47"/>
        <v>-813044.431159708</v>
      </c>
      <c r="O147" s="59">
        <f t="shared" si="48"/>
        <v>0</v>
      </c>
      <c r="P147" s="59">
        <v>0</v>
      </c>
      <c r="Q147" s="59">
        <f t="shared" si="50"/>
        <v>1577444.2010160375</v>
      </c>
      <c r="R147" s="59">
        <f t="shared" si="51"/>
        <v>2270964.200566958</v>
      </c>
      <c r="S147" s="74">
        <f t="shared" si="52"/>
        <v>-693519.9995509207</v>
      </c>
      <c r="T147" s="314">
        <f t="shared" si="53"/>
        <v>-693519.9995509207</v>
      </c>
      <c r="U147" s="325">
        <f t="shared" si="59"/>
        <v>2270964.200566958</v>
      </c>
      <c r="V147" s="302">
        <f t="shared" si="56"/>
        <v>499.44231373805985</v>
      </c>
      <c r="W147" s="304">
        <f t="shared" si="39"/>
        <v>95</v>
      </c>
      <c r="X147" s="356"/>
      <c r="Y147" s="335">
        <f t="shared" si="55"/>
        <v>47809.77264351491</v>
      </c>
      <c r="Z147" s="339">
        <f t="shared" si="37"/>
        <v>2318773.973210473</v>
      </c>
      <c r="AA147" s="361">
        <f t="shared" si="40"/>
        <v>509.9568887641243</v>
      </c>
      <c r="AB147" s="361">
        <f t="shared" si="41"/>
        <v>97</v>
      </c>
    </row>
    <row r="148" spans="1:28" ht="15">
      <c r="A148" s="84"/>
      <c r="B148" s="132">
        <v>114</v>
      </c>
      <c r="C148" s="128" t="s">
        <v>47</v>
      </c>
      <c r="D148" s="59">
        <f>Vertetie_ienemumi!I130</f>
        <v>3977964.8812566334</v>
      </c>
      <c r="E148" s="140">
        <f>Iedzivotaju_skaits_struktura!C119</f>
        <v>9414</v>
      </c>
      <c r="F148" s="140">
        <f>Iedzivotaju_skaits_struktura!D119</f>
        <v>491</v>
      </c>
      <c r="G148" s="140">
        <f>Iedzivotaju_skaits_struktura!E119</f>
        <v>1102</v>
      </c>
      <c r="H148" s="140">
        <f>Iedzivotaju_skaits_struktura!F119</f>
        <v>1890</v>
      </c>
      <c r="I148" s="59">
        <f t="shared" si="42"/>
        <v>422.5584110109022</v>
      </c>
      <c r="J148" s="73">
        <f t="shared" si="57"/>
        <v>0.008685347590795691</v>
      </c>
      <c r="K148" s="59">
        <f t="shared" si="58"/>
        <v>5102870.46104416</v>
      </c>
      <c r="L148" s="59">
        <f t="shared" si="45"/>
        <v>77.95543531086724</v>
      </c>
      <c r="M148" s="59">
        <f t="shared" si="46"/>
        <v>-1635192.6258919425</v>
      </c>
      <c r="N148" s="59">
        <f t="shared" si="47"/>
        <v>-1124905.5797875263</v>
      </c>
      <c r="O148" s="59">
        <f t="shared" si="48"/>
        <v>0</v>
      </c>
      <c r="P148" s="59">
        <v>0</v>
      </c>
      <c r="Q148" s="59">
        <f t="shared" si="50"/>
        <v>3977964.8812566334</v>
      </c>
      <c r="R148" s="59">
        <f t="shared" si="51"/>
        <v>4847726.937991952</v>
      </c>
      <c r="S148" s="74">
        <f t="shared" si="52"/>
        <v>-869762.0567353182</v>
      </c>
      <c r="T148" s="314">
        <f t="shared" si="53"/>
        <v>-869762.0567353182</v>
      </c>
      <c r="U148" s="325">
        <f t="shared" si="59"/>
        <v>4847726.937991952</v>
      </c>
      <c r="V148" s="302">
        <f t="shared" si="56"/>
        <v>514.9486868485184</v>
      </c>
      <c r="W148" s="304">
        <f t="shared" si="39"/>
        <v>95</v>
      </c>
      <c r="X148" s="355"/>
      <c r="Y148" s="335">
        <f t="shared" si="55"/>
        <v>102057.40922088362</v>
      </c>
      <c r="Z148" s="339">
        <f t="shared" si="37"/>
        <v>4949784.347212835</v>
      </c>
      <c r="AA148" s="361">
        <f t="shared" si="40"/>
        <v>525.789711834803</v>
      </c>
      <c r="AB148" s="361">
        <f t="shared" si="41"/>
        <v>97.00000000000001</v>
      </c>
    </row>
    <row r="149" spans="1:28" s="57" customFormat="1" ht="15">
      <c r="A149" s="83" t="s">
        <v>26</v>
      </c>
      <c r="B149" s="132">
        <v>115</v>
      </c>
      <c r="C149" s="128" t="s">
        <v>122</v>
      </c>
      <c r="D149" s="59">
        <f>Vertetie_ienemumi!I131</f>
        <v>6214305.425586803</v>
      </c>
      <c r="E149" s="140">
        <f>Iedzivotaju_skaits_struktura!C120</f>
        <v>13171</v>
      </c>
      <c r="F149" s="140">
        <f>Iedzivotaju_skaits_struktura!D120</f>
        <v>724</v>
      </c>
      <c r="G149" s="140">
        <f>Iedzivotaju_skaits_struktura!E120</f>
        <v>1619</v>
      </c>
      <c r="H149" s="140">
        <f>Iedzivotaju_skaits_struktura!F120</f>
        <v>2542</v>
      </c>
      <c r="I149" s="59">
        <f t="shared" si="42"/>
        <v>471.81728233139495</v>
      </c>
      <c r="J149" s="73">
        <f t="shared" si="57"/>
        <v>0.012336153243207557</v>
      </c>
      <c r="K149" s="59">
        <f t="shared" si="58"/>
        <v>7247814.935396377</v>
      </c>
      <c r="L149" s="59">
        <f t="shared" si="45"/>
        <v>85.74039874056122</v>
      </c>
      <c r="M149" s="59">
        <f t="shared" si="46"/>
        <v>-1758291.003349212</v>
      </c>
      <c r="N149" s="59">
        <f t="shared" si="47"/>
        <v>-1033509.5098095741</v>
      </c>
      <c r="O149" s="59">
        <f t="shared" si="48"/>
        <v>0</v>
      </c>
      <c r="P149" s="59">
        <v>0</v>
      </c>
      <c r="Q149" s="59">
        <f t="shared" si="50"/>
        <v>6214305.425586803</v>
      </c>
      <c r="R149" s="59">
        <f t="shared" si="51"/>
        <v>6885424.188626558</v>
      </c>
      <c r="S149" s="74">
        <f t="shared" si="52"/>
        <v>-671118.7630397547</v>
      </c>
      <c r="T149" s="314">
        <f t="shared" si="53"/>
        <v>-671118.7630397547</v>
      </c>
      <c r="U149" s="325">
        <f t="shared" si="59"/>
        <v>6885424.188626558</v>
      </c>
      <c r="V149" s="302">
        <f t="shared" si="56"/>
        <v>522.7715578639859</v>
      </c>
      <c r="W149" s="304">
        <f t="shared" si="39"/>
        <v>95</v>
      </c>
      <c r="X149" s="356"/>
      <c r="Y149" s="335">
        <f t="shared" si="55"/>
        <v>144956.29870792758</v>
      </c>
      <c r="Z149" s="339">
        <f t="shared" si="37"/>
        <v>7030380.487334485</v>
      </c>
      <c r="AA149" s="361">
        <f t="shared" si="40"/>
        <v>533.7772748716487</v>
      </c>
      <c r="AB149" s="361">
        <f t="shared" si="41"/>
        <v>97</v>
      </c>
    </row>
    <row r="150" spans="2:28" ht="15">
      <c r="B150" s="132">
        <v>116</v>
      </c>
      <c r="C150" s="128" t="s">
        <v>73</v>
      </c>
      <c r="D150" s="59">
        <f>Vertetie_ienemumi!I132</f>
        <v>1500604.077533319</v>
      </c>
      <c r="E150" s="140">
        <f>Iedzivotaju_skaits_struktura!C121</f>
        <v>4375</v>
      </c>
      <c r="F150" s="140">
        <f>Iedzivotaju_skaits_struktura!D121</f>
        <v>208</v>
      </c>
      <c r="G150" s="140">
        <f>Iedzivotaju_skaits_struktura!E121</f>
        <v>510</v>
      </c>
      <c r="H150" s="140">
        <f>Iedzivotaju_skaits_struktura!F121</f>
        <v>991</v>
      </c>
      <c r="I150" s="59">
        <f t="shared" si="42"/>
        <v>342.99521772190144</v>
      </c>
      <c r="J150" s="73">
        <f t="shared" si="57"/>
        <v>0.00405206961479492</v>
      </c>
      <c r="K150" s="59">
        <f t="shared" si="58"/>
        <v>2380697.6205931306</v>
      </c>
      <c r="L150" s="59">
        <f t="shared" si="45"/>
        <v>63.03211565185906</v>
      </c>
      <c r="M150" s="59">
        <f t="shared" si="46"/>
        <v>-1118163.305119125</v>
      </c>
      <c r="N150" s="59">
        <f t="shared" si="47"/>
        <v>-880093.5430598117</v>
      </c>
      <c r="O150" s="59">
        <f t="shared" si="48"/>
        <v>0</v>
      </c>
      <c r="P150" s="59">
        <v>0</v>
      </c>
      <c r="Q150" s="59">
        <f t="shared" si="50"/>
        <v>1500604.077533319</v>
      </c>
      <c r="R150" s="59">
        <f t="shared" si="51"/>
        <v>2261662.739563474</v>
      </c>
      <c r="S150" s="74">
        <f t="shared" si="52"/>
        <v>-761058.6620301551</v>
      </c>
      <c r="T150" s="314">
        <f t="shared" si="53"/>
        <v>-761058.6620301551</v>
      </c>
      <c r="U150" s="325">
        <f t="shared" si="59"/>
        <v>2261662.739563474</v>
      </c>
      <c r="V150" s="302">
        <f t="shared" si="56"/>
        <v>516.9514833287941</v>
      </c>
      <c r="W150" s="304">
        <f t="shared" si="39"/>
        <v>95</v>
      </c>
      <c r="X150" s="355"/>
      <c r="Y150" s="335">
        <f t="shared" si="55"/>
        <v>47613.952411862556</v>
      </c>
      <c r="Z150" s="339">
        <f t="shared" si="37"/>
        <v>2309276.6919753365</v>
      </c>
      <c r="AA150" s="361">
        <f t="shared" si="40"/>
        <v>527.8346724515055</v>
      </c>
      <c r="AB150" s="361">
        <f t="shared" si="41"/>
        <v>97</v>
      </c>
    </row>
    <row r="151" spans="2:28" ht="15">
      <c r="B151" s="132">
        <v>117</v>
      </c>
      <c r="C151" s="128" t="s">
        <v>42</v>
      </c>
      <c r="D151" s="59">
        <f>Vertetie_ienemumi!I133</f>
        <v>1566389.2207833242</v>
      </c>
      <c r="E151" s="140">
        <f>Iedzivotaju_skaits_struktura!C122</f>
        <v>6049</v>
      </c>
      <c r="F151" s="140">
        <f>Iedzivotaju_skaits_struktura!D122</f>
        <v>225</v>
      </c>
      <c r="G151" s="140">
        <f>Iedzivotaju_skaits_struktura!E122</f>
        <v>715</v>
      </c>
      <c r="H151" s="140">
        <f>Iedzivotaju_skaits_struktura!F122</f>
        <v>1396</v>
      </c>
      <c r="I151" s="59">
        <f t="shared" si="42"/>
        <v>258.9501108916059</v>
      </c>
      <c r="J151" s="73">
        <f t="shared" si="57"/>
        <v>0.005494340365929188</v>
      </c>
      <c r="K151" s="59">
        <f t="shared" si="58"/>
        <v>3228069.672874666</v>
      </c>
      <c r="L151" s="59">
        <f t="shared" si="45"/>
        <v>48.52402145919052</v>
      </c>
      <c r="M151" s="59">
        <f t="shared" si="46"/>
        <v>-1984487.4193788085</v>
      </c>
      <c r="N151" s="59">
        <f t="shared" si="47"/>
        <v>-1661680.4520913416</v>
      </c>
      <c r="O151" s="59">
        <f t="shared" si="48"/>
        <v>0</v>
      </c>
      <c r="P151" s="59">
        <v>0</v>
      </c>
      <c r="Q151" s="59">
        <f t="shared" si="50"/>
        <v>1566389.2207833242</v>
      </c>
      <c r="R151" s="59">
        <f t="shared" si="51"/>
        <v>3066666.1892309324</v>
      </c>
      <c r="S151" s="74">
        <f t="shared" si="52"/>
        <v>-1500276.9684476082</v>
      </c>
      <c r="T151" s="314">
        <f t="shared" si="53"/>
        <v>-1500276.9684476082</v>
      </c>
      <c r="U151" s="325">
        <f t="shared" si="59"/>
        <v>3066666.1892309324</v>
      </c>
      <c r="V151" s="302">
        <f t="shared" si="56"/>
        <v>506.970770248129</v>
      </c>
      <c r="W151" s="304">
        <f t="shared" si="39"/>
        <v>95</v>
      </c>
      <c r="X151" s="355"/>
      <c r="Y151" s="335">
        <f t="shared" si="55"/>
        <v>64561.39345749328</v>
      </c>
      <c r="Z151" s="339">
        <f t="shared" si="37"/>
        <v>3131227.5826884257</v>
      </c>
      <c r="AA151" s="361">
        <f t="shared" si="40"/>
        <v>517.643839095458</v>
      </c>
      <c r="AB151" s="361">
        <f t="shared" si="41"/>
        <v>97</v>
      </c>
    </row>
    <row r="152" spans="2:28" ht="15">
      <c r="B152" s="132">
        <v>118</v>
      </c>
      <c r="C152" s="128" t="s">
        <v>162</v>
      </c>
      <c r="D152" s="59">
        <f>Vertetie_ienemumi!I134</f>
        <v>1722666.0780135388</v>
      </c>
      <c r="E152" s="140">
        <f>Iedzivotaju_skaits_struktura!C123</f>
        <v>6807</v>
      </c>
      <c r="F152" s="140">
        <f>Iedzivotaju_skaits_struktura!D123</f>
        <v>295</v>
      </c>
      <c r="G152" s="140">
        <f>Iedzivotaju_skaits_struktura!E123</f>
        <v>763</v>
      </c>
      <c r="H152" s="140">
        <f>Iedzivotaju_skaits_struktura!F123</f>
        <v>1528</v>
      </c>
      <c r="I152" s="59">
        <f t="shared" si="42"/>
        <v>253.0727307203671</v>
      </c>
      <c r="J152" s="73">
        <f t="shared" si="57"/>
        <v>0.006167438386223704</v>
      </c>
      <c r="K152" s="59">
        <f t="shared" si="58"/>
        <v>3623532.487602789</v>
      </c>
      <c r="L152" s="59">
        <f t="shared" si="45"/>
        <v>47.54106894052435</v>
      </c>
      <c r="M152" s="59">
        <f t="shared" si="46"/>
        <v>-2263219.658349529</v>
      </c>
      <c r="N152" s="59">
        <f t="shared" si="47"/>
        <v>-1900866.40958925</v>
      </c>
      <c r="O152" s="59">
        <f t="shared" si="48"/>
        <v>0</v>
      </c>
      <c r="P152" s="59">
        <v>0</v>
      </c>
      <c r="Q152" s="59">
        <f t="shared" si="50"/>
        <v>1722666.0780135388</v>
      </c>
      <c r="R152" s="59">
        <f t="shared" si="51"/>
        <v>3442355.86322265</v>
      </c>
      <c r="S152" s="74">
        <f t="shared" si="52"/>
        <v>-1719689.785209111</v>
      </c>
      <c r="T152" s="314">
        <f t="shared" si="53"/>
        <v>-1719689.785209111</v>
      </c>
      <c r="U152" s="325">
        <f t="shared" si="59"/>
        <v>3442355.86322265</v>
      </c>
      <c r="V152" s="302">
        <f t="shared" si="56"/>
        <v>505.7082214224548</v>
      </c>
      <c r="W152" s="304">
        <f t="shared" si="39"/>
        <v>95</v>
      </c>
      <c r="X152" s="355"/>
      <c r="Y152" s="335">
        <f t="shared" si="55"/>
        <v>72470.6497520553</v>
      </c>
      <c r="Z152" s="339">
        <f t="shared" si="37"/>
        <v>3514826.512974705</v>
      </c>
      <c r="AA152" s="361">
        <f t="shared" si="40"/>
        <v>516.3547102945064</v>
      </c>
      <c r="AB152" s="361">
        <f t="shared" si="41"/>
        <v>97</v>
      </c>
    </row>
    <row r="153" spans="2:28" ht="15">
      <c r="B153" s="133">
        <v>119</v>
      </c>
      <c r="C153" s="136" t="s">
        <v>89</v>
      </c>
      <c r="D153" s="62">
        <f>Vertetie_ienemumi!I135</f>
        <v>811300.7353710248</v>
      </c>
      <c r="E153" s="142">
        <f>Iedzivotaju_skaits_struktura!C124</f>
        <v>3517</v>
      </c>
      <c r="F153" s="142">
        <f>Iedzivotaju_skaits_struktura!D124</f>
        <v>146</v>
      </c>
      <c r="G153" s="142">
        <f>Iedzivotaju_skaits_struktura!E124</f>
        <v>422</v>
      </c>
      <c r="H153" s="142">
        <f>Iedzivotaju_skaits_struktura!F124</f>
        <v>753</v>
      </c>
      <c r="I153" s="62">
        <f t="shared" si="42"/>
        <v>230.67976553057287</v>
      </c>
      <c r="J153" s="78">
        <f t="shared" si="57"/>
        <v>0.0032077799169327207</v>
      </c>
      <c r="K153" s="62">
        <f t="shared" si="58"/>
        <v>1884655.1865113166</v>
      </c>
      <c r="L153" s="62">
        <f t="shared" si="45"/>
        <v>43.04770130778261</v>
      </c>
      <c r="M153" s="62">
        <f t="shared" si="46"/>
        <v>-1261819.9697914235</v>
      </c>
      <c r="N153" s="62">
        <f t="shared" si="47"/>
        <v>-1073354.4511402918</v>
      </c>
      <c r="O153" s="62">
        <f t="shared" si="48"/>
        <v>0</v>
      </c>
      <c r="P153" s="62">
        <v>0</v>
      </c>
      <c r="Q153" s="62">
        <f t="shared" si="50"/>
        <v>811300.7353710248</v>
      </c>
      <c r="R153" s="62">
        <f t="shared" si="51"/>
        <v>1790422.4271857506</v>
      </c>
      <c r="S153" s="189">
        <f t="shared" si="52"/>
        <v>-979121.6918147258</v>
      </c>
      <c r="T153" s="317">
        <f t="shared" si="53"/>
        <v>-979121.6918147258</v>
      </c>
      <c r="U153" s="326">
        <f t="shared" si="59"/>
        <v>1790422.4271857506</v>
      </c>
      <c r="V153" s="305">
        <f t="shared" si="56"/>
        <v>509.0766071042794</v>
      </c>
      <c r="W153" s="330">
        <f t="shared" si="39"/>
        <v>95</v>
      </c>
      <c r="X153" s="357"/>
      <c r="Y153" s="336">
        <f t="shared" si="55"/>
        <v>37693.1037302264</v>
      </c>
      <c r="Z153" s="342">
        <f t="shared" si="37"/>
        <v>1828115.530915977</v>
      </c>
      <c r="AA153" s="362">
        <f t="shared" si="40"/>
        <v>519.7940093591063</v>
      </c>
      <c r="AB153" s="368">
        <f t="shared" si="41"/>
        <v>97</v>
      </c>
    </row>
    <row r="154" spans="2:27" ht="12">
      <c r="B154" s="9"/>
      <c r="C154" s="194" t="s">
        <v>28</v>
      </c>
      <c r="D154" s="139">
        <f>SUM(D44:D153)</f>
        <v>489913794.50408417</v>
      </c>
      <c r="E154" s="139">
        <f>SUM(E44:E153)</f>
        <v>1075901</v>
      </c>
      <c r="F154" s="139">
        <f>SUM(F44:F153)</f>
        <v>60472</v>
      </c>
      <c r="G154" s="139">
        <f>SUM(G44:G153)</f>
        <v>124071</v>
      </c>
      <c r="H154" s="139">
        <f>SUM(H44:H153)</f>
        <v>218107</v>
      </c>
      <c r="I154" s="139">
        <f t="shared" si="42"/>
        <v>455.35211372057853</v>
      </c>
      <c r="J154" s="192">
        <f>SUM(J44:J153)</f>
        <v>0.9999999999999998</v>
      </c>
      <c r="K154" s="139">
        <f>SUM(K44:K153)</f>
        <v>587526337.627746</v>
      </c>
      <c r="L154" s="139"/>
      <c r="M154" s="195"/>
      <c r="N154" s="195"/>
      <c r="O154" s="139">
        <f>SUM(O44:O153)</f>
        <v>10510385.845167149</v>
      </c>
      <c r="P154" s="195"/>
      <c r="Q154" s="139">
        <f>SUM(Q44:Q153)</f>
        <v>479403408.658917</v>
      </c>
      <c r="R154" s="139">
        <f>SUM(R44:R153)</f>
        <v>558150020.7463585</v>
      </c>
      <c r="S154" s="139">
        <f>SUM(S44:S153)</f>
        <v>-107227591.48130995</v>
      </c>
      <c r="T154" s="316">
        <f>SUM(T44:T153)</f>
        <v>-96717205.6361428</v>
      </c>
      <c r="U154" s="327">
        <f>SUM(U44:U153)</f>
        <v>586631000.1402268</v>
      </c>
      <c r="V154" s="139">
        <f t="shared" si="56"/>
        <v>545.2462634947145</v>
      </c>
      <c r="W154" s="331"/>
      <c r="X154" s="358">
        <f>SUM(X44:X153)</f>
        <v>0</v>
      </c>
      <c r="Y154" s="337">
        <f>SUM(Y44:Y153)</f>
        <v>8940888.642633187</v>
      </c>
      <c r="Z154" s="343">
        <f t="shared" si="37"/>
        <v>595571888.78286</v>
      </c>
      <c r="AA154" s="22"/>
    </row>
    <row r="155" spans="2:27" ht="12">
      <c r="B155" s="9"/>
      <c r="C155" s="76" t="s">
        <v>123</v>
      </c>
      <c r="D155" s="56">
        <f>D154+D43</f>
        <v>1241410952.9999998</v>
      </c>
      <c r="E155" s="56">
        <f>E154+E43</f>
        <v>2201196</v>
      </c>
      <c r="F155" s="56">
        <f>F154+F43</f>
        <v>127768</v>
      </c>
      <c r="G155" s="56">
        <f>G154+G43</f>
        <v>236296</v>
      </c>
      <c r="H155" s="56">
        <f>H154+H43</f>
        <v>465130</v>
      </c>
      <c r="I155" s="63"/>
      <c r="J155" s="75"/>
      <c r="K155" s="56">
        <f>K154+K43</f>
        <v>1108540259.6749923</v>
      </c>
      <c r="L155" s="63"/>
      <c r="M155" s="63"/>
      <c r="N155" s="63"/>
      <c r="O155" s="56">
        <f>O154+O43</f>
        <v>100479524.02813679</v>
      </c>
      <c r="P155" s="63"/>
      <c r="Q155" s="56">
        <f>Q154+Q43</f>
        <v>1140931428.971863</v>
      </c>
      <c r="R155" s="56">
        <f>R154+R43</f>
        <v>1053113246.6912426</v>
      </c>
      <c r="S155" s="56">
        <f>S154+S43</f>
        <v>-112566266.02813672</v>
      </c>
      <c r="T155" s="318">
        <f>T154+T43</f>
        <v>-12086741.999999925</v>
      </c>
      <c r="U155" s="329">
        <f>U154+U43</f>
        <v>1253497694.9999995</v>
      </c>
      <c r="V155" s="139">
        <f t="shared" si="56"/>
        <v>569.4620992405944</v>
      </c>
      <c r="W155" s="331"/>
      <c r="X155" s="359">
        <f>X154+X43</f>
        <v>7721992.000000001</v>
      </c>
      <c r="Y155" s="319">
        <f>Y154+Y43</f>
        <v>8940888.642633187</v>
      </c>
      <c r="Z155" s="329">
        <f>U155+X155+Y155</f>
        <v>1270160575.6426327</v>
      </c>
      <c r="AA155" s="22"/>
    </row>
    <row r="157" spans="4:19" ht="12">
      <c r="D157" s="64"/>
      <c r="E157" s="64"/>
      <c r="F157" s="64"/>
      <c r="G157" s="64"/>
      <c r="H157" s="64"/>
      <c r="S157" s="66">
        <f>O155+S155</f>
        <v>-12086741.999999925</v>
      </c>
    </row>
    <row r="158" ht="12">
      <c r="D158" s="64"/>
    </row>
    <row r="159" spans="5:8" ht="14.25">
      <c r="E159" s="65"/>
      <c r="F159" s="65"/>
      <c r="G159" s="65"/>
      <c r="H159" s="65"/>
    </row>
    <row r="161" spans="21:23" ht="12">
      <c r="U161" s="5"/>
      <c r="V161" s="5"/>
      <c r="W161" s="5"/>
    </row>
    <row r="162" spans="21:23" ht="12">
      <c r="U162" s="5"/>
      <c r="V162" s="5"/>
      <c r="W162" s="5"/>
    </row>
    <row r="163" spans="21:23" ht="12">
      <c r="U163" s="5"/>
      <c r="V163" s="5"/>
      <c r="W163" s="5"/>
    </row>
    <row r="164" spans="21:23" ht="12">
      <c r="U164" s="5"/>
      <c r="V164" s="5"/>
      <c r="W164" s="5"/>
    </row>
    <row r="165" spans="21:23" ht="12">
      <c r="U165" s="5"/>
      <c r="V165" s="5"/>
      <c r="W165" s="5"/>
    </row>
    <row r="166" spans="21:23" ht="12">
      <c r="U166" s="5"/>
      <c r="V166" s="5"/>
      <c r="W166" s="5"/>
    </row>
    <row r="167" spans="21:23" ht="12">
      <c r="U167" s="5"/>
      <c r="V167" s="5"/>
      <c r="W167" s="5"/>
    </row>
    <row r="168" spans="21:23" ht="12">
      <c r="U168" s="5"/>
      <c r="V168" s="5"/>
      <c r="W168" s="5"/>
    </row>
    <row r="169" spans="21:23" ht="12">
      <c r="U169" s="5"/>
      <c r="V169" s="5"/>
      <c r="W169" s="5"/>
    </row>
    <row r="170" spans="21:23" ht="12">
      <c r="U170" s="5"/>
      <c r="V170" s="5"/>
      <c r="W170" s="5"/>
    </row>
    <row r="171" spans="21:23" ht="12">
      <c r="U171" s="5"/>
      <c r="V171" s="5"/>
      <c r="W171" s="5"/>
    </row>
    <row r="172" spans="21:23" ht="12">
      <c r="U172" s="5"/>
      <c r="V172" s="5"/>
      <c r="W172" s="5"/>
    </row>
    <row r="173" spans="21:23" ht="12">
      <c r="U173" s="5"/>
      <c r="V173" s="5"/>
      <c r="W173" s="5"/>
    </row>
    <row r="174" spans="21:23" ht="12">
      <c r="U174" s="5"/>
      <c r="V174" s="5"/>
      <c r="W174" s="5"/>
    </row>
    <row r="175" spans="21:23" ht="12">
      <c r="U175" s="5"/>
      <c r="V175" s="5"/>
      <c r="W175" s="5"/>
    </row>
    <row r="176" spans="21:23" ht="12">
      <c r="U176" s="5"/>
      <c r="V176" s="5"/>
      <c r="W176" s="5"/>
    </row>
    <row r="177" spans="21:23" ht="12">
      <c r="U177" s="5"/>
      <c r="V177" s="5"/>
      <c r="W177" s="5"/>
    </row>
    <row r="178" spans="21:23" ht="12">
      <c r="U178" s="5"/>
      <c r="V178" s="5"/>
      <c r="W178" s="5"/>
    </row>
    <row r="179" spans="21:23" ht="12">
      <c r="U179" s="5"/>
      <c r="V179" s="5"/>
      <c r="W179" s="5"/>
    </row>
    <row r="180" spans="21:23" ht="12">
      <c r="U180" s="5"/>
      <c r="V180" s="5"/>
      <c r="W180" s="5"/>
    </row>
    <row r="181" spans="21:23" ht="12">
      <c r="U181" s="5"/>
      <c r="V181" s="5"/>
      <c r="W181" s="5"/>
    </row>
    <row r="182" spans="21:23" ht="12">
      <c r="U182" s="5"/>
      <c r="V182" s="5"/>
      <c r="W182" s="5"/>
    </row>
    <row r="183" spans="21:23" ht="12">
      <c r="U183" s="5"/>
      <c r="V183" s="5"/>
      <c r="W183" s="5"/>
    </row>
    <row r="184" spans="21:23" ht="12">
      <c r="U184" s="5"/>
      <c r="V184" s="5"/>
      <c r="W184" s="5"/>
    </row>
    <row r="185" spans="21:23" ht="12">
      <c r="U185" s="5"/>
      <c r="V185" s="5"/>
      <c r="W185" s="5"/>
    </row>
    <row r="186" spans="21:23" ht="12">
      <c r="U186" s="5"/>
      <c r="V186" s="5"/>
      <c r="W186" s="5"/>
    </row>
    <row r="187" spans="21:23" ht="12">
      <c r="U187" s="5"/>
      <c r="V187" s="5"/>
      <c r="W187" s="5"/>
    </row>
    <row r="188" spans="21:23" ht="12">
      <c r="U188" s="5"/>
      <c r="V188" s="5"/>
      <c r="W188" s="5"/>
    </row>
    <row r="189" spans="21:23" ht="12">
      <c r="U189" s="5"/>
      <c r="V189" s="5"/>
      <c r="W189" s="5"/>
    </row>
    <row r="190" spans="21:23" ht="12">
      <c r="U190" s="5"/>
      <c r="V190" s="5"/>
      <c r="W190" s="5"/>
    </row>
    <row r="191" spans="21:23" ht="12">
      <c r="U191" s="5"/>
      <c r="V191" s="5"/>
      <c r="W191" s="5"/>
    </row>
    <row r="192" spans="21:23" ht="12">
      <c r="U192" s="5"/>
      <c r="V192" s="5"/>
      <c r="W192" s="5"/>
    </row>
    <row r="193" spans="21:23" ht="12">
      <c r="U193" s="5"/>
      <c r="V193" s="5"/>
      <c r="W193" s="5"/>
    </row>
    <row r="194" spans="21:23" ht="12">
      <c r="U194" s="5"/>
      <c r="V194" s="5"/>
      <c r="W194" s="5"/>
    </row>
    <row r="195" spans="21:23" ht="12">
      <c r="U195" s="5"/>
      <c r="V195" s="5"/>
      <c r="W195" s="5"/>
    </row>
    <row r="196" spans="21:23" ht="12">
      <c r="U196" s="5"/>
      <c r="V196" s="5"/>
      <c r="W196" s="5"/>
    </row>
    <row r="197" spans="21:23" ht="12">
      <c r="U197" s="5"/>
      <c r="V197" s="5"/>
      <c r="W197" s="5"/>
    </row>
    <row r="198" spans="21:23" ht="12">
      <c r="U198" s="5"/>
      <c r="V198" s="5"/>
      <c r="W198" s="5"/>
    </row>
    <row r="199" spans="21:23" ht="12">
      <c r="U199" s="5"/>
      <c r="V199" s="5"/>
      <c r="W199" s="5"/>
    </row>
    <row r="200" spans="21:23" ht="12">
      <c r="U200" s="5"/>
      <c r="V200" s="5"/>
      <c r="W200" s="5"/>
    </row>
    <row r="201" spans="21:23" ht="12">
      <c r="U201" s="5"/>
      <c r="V201" s="5"/>
      <c r="W201" s="5"/>
    </row>
    <row r="202" spans="21:23" ht="12">
      <c r="U202" s="5"/>
      <c r="V202" s="5"/>
      <c r="W202" s="5"/>
    </row>
    <row r="203" spans="21:23" ht="12">
      <c r="U203" s="5"/>
      <c r="V203" s="5"/>
      <c r="W203" s="5"/>
    </row>
    <row r="204" spans="21:23" ht="12">
      <c r="U204" s="5"/>
      <c r="V204" s="5"/>
      <c r="W204" s="5"/>
    </row>
    <row r="205" spans="21:23" ht="12">
      <c r="U205" s="5"/>
      <c r="V205" s="5"/>
      <c r="W205" s="5"/>
    </row>
    <row r="206" spans="21:23" ht="12">
      <c r="U206" s="5"/>
      <c r="V206" s="5"/>
      <c r="W206" s="5"/>
    </row>
    <row r="207" spans="21:23" ht="12">
      <c r="U207" s="5"/>
      <c r="V207" s="5"/>
      <c r="W207" s="5"/>
    </row>
    <row r="208" spans="21:23" ht="12">
      <c r="U208" s="5"/>
      <c r="V208" s="5"/>
      <c r="W208" s="5"/>
    </row>
    <row r="209" spans="21:23" ht="12">
      <c r="U209" s="5"/>
      <c r="V209" s="5"/>
      <c r="W209" s="5"/>
    </row>
    <row r="210" spans="21:23" ht="12">
      <c r="U210" s="5"/>
      <c r="V210" s="5"/>
      <c r="W210" s="5"/>
    </row>
    <row r="211" spans="21:23" ht="12">
      <c r="U211" s="5"/>
      <c r="V211" s="5"/>
      <c r="W211" s="5"/>
    </row>
    <row r="212" spans="21:23" ht="12">
      <c r="U212" s="5"/>
      <c r="V212" s="5"/>
      <c r="W212" s="5"/>
    </row>
    <row r="213" spans="21:23" ht="12">
      <c r="U213" s="5"/>
      <c r="V213" s="5"/>
      <c r="W213" s="5"/>
    </row>
    <row r="214" spans="21:23" ht="12">
      <c r="U214" s="5"/>
      <c r="V214" s="5"/>
      <c r="W214" s="5"/>
    </row>
    <row r="215" spans="21:23" ht="12">
      <c r="U215" s="5"/>
      <c r="V215" s="5"/>
      <c r="W215" s="5"/>
    </row>
    <row r="216" spans="21:23" ht="12">
      <c r="U216" s="5"/>
      <c r="V216" s="5"/>
      <c r="W216" s="5"/>
    </row>
    <row r="217" spans="21:23" ht="12">
      <c r="U217" s="5"/>
      <c r="V217" s="5"/>
      <c r="W217" s="5"/>
    </row>
    <row r="218" spans="21:23" ht="12">
      <c r="U218" s="5"/>
      <c r="V218" s="5"/>
      <c r="W218" s="5"/>
    </row>
    <row r="219" spans="21:23" ht="12">
      <c r="U219" s="5"/>
      <c r="V219" s="5"/>
      <c r="W219" s="5"/>
    </row>
    <row r="220" spans="21:23" ht="12">
      <c r="U220" s="5"/>
      <c r="V220" s="5"/>
      <c r="W220" s="5"/>
    </row>
    <row r="221" spans="21:23" ht="12">
      <c r="U221" s="5"/>
      <c r="V221" s="5"/>
      <c r="W221" s="5"/>
    </row>
    <row r="222" spans="21:23" ht="12">
      <c r="U222" s="5"/>
      <c r="V222" s="5"/>
      <c r="W222" s="5"/>
    </row>
    <row r="223" spans="21:23" ht="12">
      <c r="U223" s="5"/>
      <c r="V223" s="5"/>
      <c r="W223" s="5"/>
    </row>
    <row r="224" spans="21:23" ht="12">
      <c r="U224" s="5"/>
      <c r="V224" s="5"/>
      <c r="W224" s="5"/>
    </row>
    <row r="225" spans="21:23" ht="12">
      <c r="U225" s="5"/>
      <c r="V225" s="5"/>
      <c r="W225" s="5"/>
    </row>
    <row r="226" spans="21:23" ht="12">
      <c r="U226" s="5"/>
      <c r="V226" s="5"/>
      <c r="W226" s="5"/>
    </row>
    <row r="227" spans="21:23" ht="12">
      <c r="U227" s="5"/>
      <c r="V227" s="5"/>
      <c r="W227" s="5"/>
    </row>
    <row r="228" spans="21:23" ht="12">
      <c r="U228" s="5"/>
      <c r="V228" s="5"/>
      <c r="W228" s="5"/>
    </row>
    <row r="229" spans="21:23" ht="12">
      <c r="U229" s="5"/>
      <c r="V229" s="5"/>
      <c r="W229" s="5"/>
    </row>
    <row r="230" spans="21:23" ht="12">
      <c r="U230" s="5"/>
      <c r="V230" s="5"/>
      <c r="W230" s="5"/>
    </row>
    <row r="231" spans="21:23" ht="12">
      <c r="U231" s="5"/>
      <c r="V231" s="5"/>
      <c r="W231" s="5"/>
    </row>
    <row r="232" spans="21:23" ht="12">
      <c r="U232" s="5"/>
      <c r="V232" s="5"/>
      <c r="W232" s="5"/>
    </row>
    <row r="233" spans="21:23" ht="12">
      <c r="U233" s="5"/>
      <c r="V233" s="5"/>
      <c r="W233" s="5"/>
    </row>
    <row r="234" spans="21:23" ht="12">
      <c r="U234" s="5"/>
      <c r="V234" s="5"/>
      <c r="W234" s="5"/>
    </row>
    <row r="235" spans="21:23" ht="12">
      <c r="U235" s="5"/>
      <c r="V235" s="5"/>
      <c r="W235" s="5"/>
    </row>
    <row r="236" spans="21:23" ht="12">
      <c r="U236" s="5"/>
      <c r="V236" s="5"/>
      <c r="W236" s="5"/>
    </row>
    <row r="237" spans="21:23" ht="12">
      <c r="U237" s="5"/>
      <c r="V237" s="5"/>
      <c r="W237" s="5"/>
    </row>
    <row r="238" spans="21:23" ht="12">
      <c r="U238" s="5"/>
      <c r="V238" s="5"/>
      <c r="W238" s="5"/>
    </row>
    <row r="239" spans="21:23" ht="12">
      <c r="U239" s="5"/>
      <c r="V239" s="5"/>
      <c r="W239" s="5"/>
    </row>
    <row r="240" spans="21:23" ht="12">
      <c r="U240" s="5"/>
      <c r="V240" s="5"/>
      <c r="W240" s="5"/>
    </row>
    <row r="241" spans="21:23" ht="12">
      <c r="U241" s="5"/>
      <c r="V241" s="5"/>
      <c r="W241" s="5"/>
    </row>
    <row r="242" spans="21:23" ht="12">
      <c r="U242" s="5"/>
      <c r="V242" s="5"/>
      <c r="W242" s="5"/>
    </row>
    <row r="243" spans="21:23" ht="12">
      <c r="U243" s="5"/>
      <c r="V243" s="5"/>
      <c r="W243" s="5"/>
    </row>
    <row r="244" spans="21:23" ht="12">
      <c r="U244" s="5"/>
      <c r="V244" s="5"/>
      <c r="W244" s="5"/>
    </row>
    <row r="245" spans="21:23" ht="12">
      <c r="U245" s="5"/>
      <c r="V245" s="5"/>
      <c r="W245" s="5"/>
    </row>
    <row r="246" spans="21:23" ht="12">
      <c r="U246" s="5"/>
      <c r="V246" s="5"/>
      <c r="W246" s="5"/>
    </row>
    <row r="247" spans="21:23" ht="12">
      <c r="U247" s="5"/>
      <c r="V247" s="5"/>
      <c r="W247" s="5"/>
    </row>
    <row r="248" spans="21:23" ht="12">
      <c r="U248" s="5"/>
      <c r="V248" s="5"/>
      <c r="W248" s="5"/>
    </row>
    <row r="249" spans="21:23" ht="12">
      <c r="U249" s="5"/>
      <c r="V249" s="5"/>
      <c r="W249" s="5"/>
    </row>
    <row r="250" spans="21:23" ht="12">
      <c r="U250" s="5"/>
      <c r="V250" s="5"/>
      <c r="W250" s="5"/>
    </row>
    <row r="251" spans="21:23" ht="12">
      <c r="U251" s="5"/>
      <c r="V251" s="5"/>
      <c r="W251" s="5"/>
    </row>
    <row r="252" spans="21:23" ht="12">
      <c r="U252" s="5"/>
      <c r="V252" s="5"/>
      <c r="W252" s="5"/>
    </row>
    <row r="253" spans="21:23" ht="12">
      <c r="U253" s="5"/>
      <c r="V253" s="5"/>
      <c r="W253" s="5"/>
    </row>
    <row r="254" spans="21:23" ht="12">
      <c r="U254" s="5"/>
      <c r="V254" s="5"/>
      <c r="W254" s="5"/>
    </row>
    <row r="255" spans="21:23" ht="12">
      <c r="U255" s="5"/>
      <c r="V255" s="5"/>
      <c r="W255" s="5"/>
    </row>
    <row r="256" spans="21:23" ht="12">
      <c r="U256" s="5"/>
      <c r="V256" s="5"/>
      <c r="W256" s="5"/>
    </row>
    <row r="257" spans="21:23" ht="12">
      <c r="U257" s="5"/>
      <c r="V257" s="5"/>
      <c r="W257" s="5"/>
    </row>
    <row r="258" spans="21:23" ht="12">
      <c r="U258" s="5"/>
      <c r="V258" s="5"/>
      <c r="W258" s="5"/>
    </row>
    <row r="259" spans="21:23" ht="12">
      <c r="U259" s="5"/>
      <c r="V259" s="5"/>
      <c r="W259" s="5"/>
    </row>
    <row r="260" spans="21:23" ht="12">
      <c r="U260" s="5"/>
      <c r="V260" s="5"/>
      <c r="W260" s="5"/>
    </row>
    <row r="261" spans="21:23" ht="12">
      <c r="U261" s="5"/>
      <c r="V261" s="5"/>
      <c r="W261" s="5"/>
    </row>
    <row r="262" spans="21:23" ht="12">
      <c r="U262" s="5"/>
      <c r="V262" s="5"/>
      <c r="W262" s="5"/>
    </row>
    <row r="263" spans="21:23" ht="12">
      <c r="U263" s="5"/>
      <c r="V263" s="5"/>
      <c r="W263" s="5"/>
    </row>
    <row r="264" spans="21:23" ht="12">
      <c r="U264" s="5"/>
      <c r="V264" s="5"/>
      <c r="W264" s="5"/>
    </row>
    <row r="265" spans="21:23" ht="12">
      <c r="U265" s="5"/>
      <c r="V265" s="5"/>
      <c r="W265" s="5"/>
    </row>
    <row r="266" spans="21:23" ht="12">
      <c r="U266" s="5"/>
      <c r="V266" s="5"/>
      <c r="W266" s="5"/>
    </row>
    <row r="267" spans="21:23" ht="12">
      <c r="U267" s="5"/>
      <c r="V267" s="5"/>
      <c r="W267" s="5"/>
    </row>
    <row r="268" spans="21:23" ht="12">
      <c r="U268" s="5"/>
      <c r="V268" s="5"/>
      <c r="W268" s="5"/>
    </row>
    <row r="269" spans="21:23" ht="12">
      <c r="U269" s="5"/>
      <c r="V269" s="5"/>
      <c r="W269" s="5"/>
    </row>
    <row r="270" spans="21:23" ht="12">
      <c r="U270" s="5"/>
      <c r="V270" s="5"/>
      <c r="W270" s="5"/>
    </row>
    <row r="271" spans="21:23" ht="12">
      <c r="U271" s="5"/>
      <c r="V271" s="5"/>
      <c r="W271" s="5"/>
    </row>
    <row r="272" spans="21:23" ht="12">
      <c r="U272" s="5"/>
      <c r="V272" s="5"/>
      <c r="W272" s="5"/>
    </row>
    <row r="273" spans="21:23" ht="12">
      <c r="U273" s="5"/>
      <c r="V273" s="5"/>
      <c r="W273" s="5"/>
    </row>
    <row r="274" spans="21:23" ht="12">
      <c r="U274" s="5"/>
      <c r="V274" s="5"/>
      <c r="W274" s="5"/>
    </row>
    <row r="275" spans="21:23" ht="12">
      <c r="U275" s="5"/>
      <c r="V275" s="5"/>
      <c r="W275" s="5"/>
    </row>
    <row r="276" spans="21:23" ht="12">
      <c r="U276" s="5"/>
      <c r="V276" s="5"/>
      <c r="W276" s="5"/>
    </row>
    <row r="277" spans="21:23" ht="12">
      <c r="U277" s="5"/>
      <c r="V277" s="5"/>
      <c r="W277" s="5"/>
    </row>
    <row r="278" spans="21:23" ht="12">
      <c r="U278" s="5"/>
      <c r="V278" s="5"/>
      <c r="W278" s="5"/>
    </row>
    <row r="279" spans="21:23" ht="12">
      <c r="U279" s="5"/>
      <c r="V279" s="5"/>
      <c r="W279" s="5"/>
    </row>
    <row r="280" spans="21:23" ht="12">
      <c r="U280" s="5"/>
      <c r="V280" s="5"/>
      <c r="W280" s="5"/>
    </row>
    <row r="281" spans="21:23" ht="12">
      <c r="U281" s="5"/>
      <c r="V281" s="5"/>
      <c r="W281" s="5"/>
    </row>
    <row r="282" spans="21:23" ht="12">
      <c r="U282" s="5"/>
      <c r="V282" s="5"/>
      <c r="W282" s="5"/>
    </row>
    <row r="283" spans="21:23" ht="12">
      <c r="U283" s="5"/>
      <c r="V283" s="5"/>
      <c r="W283" s="5"/>
    </row>
    <row r="284" spans="21:23" ht="12">
      <c r="U284" s="5"/>
      <c r="V284" s="5"/>
      <c r="W284" s="5"/>
    </row>
    <row r="285" spans="21:23" ht="12">
      <c r="U285" s="5"/>
      <c r="V285" s="5"/>
      <c r="W285" s="5"/>
    </row>
    <row r="286" spans="21:23" ht="12">
      <c r="U286" s="5"/>
      <c r="V286" s="5"/>
      <c r="W286" s="5"/>
    </row>
    <row r="287" spans="21:23" ht="12">
      <c r="U287" s="5"/>
      <c r="V287" s="5"/>
      <c r="W287" s="5"/>
    </row>
    <row r="288" spans="21:23" ht="12">
      <c r="U288" s="5"/>
      <c r="V288" s="5"/>
      <c r="W288" s="5"/>
    </row>
    <row r="289" spans="21:23" ht="12">
      <c r="U289" s="5"/>
      <c r="V289" s="5"/>
      <c r="W289" s="5"/>
    </row>
    <row r="290" spans="21:23" ht="12">
      <c r="U290" s="5"/>
      <c r="V290" s="5"/>
      <c r="W290" s="5"/>
    </row>
    <row r="291" spans="21:23" ht="12">
      <c r="U291" s="5"/>
      <c r="V291" s="5"/>
      <c r="W291" s="5"/>
    </row>
    <row r="292" spans="21:23" ht="12">
      <c r="U292" s="5"/>
      <c r="V292" s="5"/>
      <c r="W292" s="5"/>
    </row>
    <row r="293" spans="21:23" ht="12">
      <c r="U293" s="5"/>
      <c r="V293" s="5"/>
      <c r="W293" s="5"/>
    </row>
    <row r="294" spans="21:23" ht="12">
      <c r="U294" s="5"/>
      <c r="V294" s="5"/>
      <c r="W294" s="5"/>
    </row>
    <row r="295" spans="21:23" ht="12">
      <c r="U295" s="5"/>
      <c r="V295" s="5"/>
      <c r="W295" s="5"/>
    </row>
    <row r="296" spans="21:23" ht="12">
      <c r="U296" s="5"/>
      <c r="V296" s="5"/>
      <c r="W296" s="5"/>
    </row>
    <row r="297" spans="21:23" ht="12">
      <c r="U297" s="5"/>
      <c r="V297" s="5"/>
      <c r="W297" s="5"/>
    </row>
    <row r="298" spans="21:23" ht="12">
      <c r="U298" s="5"/>
      <c r="V298" s="5"/>
      <c r="W298" s="5"/>
    </row>
    <row r="299" spans="21:23" ht="12">
      <c r="U299" s="5"/>
      <c r="V299" s="5"/>
      <c r="W299" s="5"/>
    </row>
    <row r="300" spans="21:23" ht="12">
      <c r="U300" s="5"/>
      <c r="V300" s="5"/>
      <c r="W300" s="5"/>
    </row>
    <row r="301" spans="21:23" ht="12">
      <c r="U301" s="5"/>
      <c r="V301" s="5"/>
      <c r="W301" s="5"/>
    </row>
    <row r="302" spans="21:23" ht="12">
      <c r="U302" s="5"/>
      <c r="V302" s="5"/>
      <c r="W302" s="5"/>
    </row>
    <row r="303" spans="21:23" ht="12">
      <c r="U303" s="5"/>
      <c r="V303" s="5"/>
      <c r="W303" s="5"/>
    </row>
    <row r="304" spans="21:23" ht="12">
      <c r="U304" s="5"/>
      <c r="V304" s="5"/>
      <c r="W304" s="5"/>
    </row>
    <row r="305" spans="21:23" ht="12">
      <c r="U305" s="5"/>
      <c r="V305" s="5"/>
      <c r="W305" s="5"/>
    </row>
    <row r="306" spans="21:23" ht="12">
      <c r="U306" s="5"/>
      <c r="V306" s="5"/>
      <c r="W306" s="5"/>
    </row>
    <row r="307" spans="21:23" ht="12">
      <c r="U307" s="5"/>
      <c r="V307" s="5"/>
      <c r="W307" s="5"/>
    </row>
    <row r="308" spans="21:23" ht="12">
      <c r="U308" s="5"/>
      <c r="V308" s="5"/>
      <c r="W308" s="5"/>
    </row>
    <row r="309" spans="21:23" ht="12">
      <c r="U309" s="5"/>
      <c r="V309" s="5"/>
      <c r="W309" s="5"/>
    </row>
    <row r="310" spans="21:23" ht="12">
      <c r="U310" s="5"/>
      <c r="V310" s="5"/>
      <c r="W310" s="5"/>
    </row>
    <row r="311" spans="21:23" ht="12">
      <c r="U311" s="5"/>
      <c r="V311" s="5"/>
      <c r="W311" s="5"/>
    </row>
    <row r="312" spans="21:23" ht="12">
      <c r="U312" s="5"/>
      <c r="V312" s="5"/>
      <c r="W312" s="5"/>
    </row>
    <row r="313" spans="21:23" ht="12">
      <c r="U313" s="5"/>
      <c r="V313" s="5"/>
      <c r="W313" s="5"/>
    </row>
    <row r="314" spans="21:23" ht="12">
      <c r="U314" s="5"/>
      <c r="V314" s="5"/>
      <c r="W314" s="5"/>
    </row>
    <row r="315" spans="21:23" ht="12">
      <c r="U315" s="5"/>
      <c r="V315" s="5"/>
      <c r="W315" s="5"/>
    </row>
    <row r="316" spans="21:23" ht="12">
      <c r="U316" s="5"/>
      <c r="V316" s="5"/>
      <c r="W316" s="5"/>
    </row>
    <row r="317" spans="21:23" ht="12">
      <c r="U317" s="5"/>
      <c r="V317" s="5"/>
      <c r="W317" s="5"/>
    </row>
    <row r="318" spans="21:23" ht="12">
      <c r="U318" s="5"/>
      <c r="V318" s="5"/>
      <c r="W318" s="5"/>
    </row>
    <row r="319" spans="21:23" ht="12">
      <c r="U319" s="5"/>
      <c r="V319" s="5"/>
      <c r="W319" s="5"/>
    </row>
    <row r="320" spans="21:23" ht="12">
      <c r="U320" s="5"/>
      <c r="V320" s="5"/>
      <c r="W320" s="5"/>
    </row>
    <row r="321" spans="21:23" ht="12">
      <c r="U321" s="5"/>
      <c r="V321" s="5"/>
      <c r="W321" s="5"/>
    </row>
    <row r="322" spans="21:23" ht="12">
      <c r="U322" s="5"/>
      <c r="V322" s="5"/>
      <c r="W322" s="5"/>
    </row>
    <row r="323" spans="21:23" ht="12">
      <c r="U323" s="5"/>
      <c r="V323" s="5"/>
      <c r="W323" s="5"/>
    </row>
    <row r="324" spans="21:23" ht="12">
      <c r="U324" s="5"/>
      <c r="V324" s="5"/>
      <c r="W324" s="5"/>
    </row>
    <row r="325" spans="21:23" ht="12">
      <c r="U325" s="5"/>
      <c r="V325" s="5"/>
      <c r="W325" s="5"/>
    </row>
    <row r="326" spans="21:23" ht="12">
      <c r="U326" s="5"/>
      <c r="V326" s="5"/>
      <c r="W326" s="5"/>
    </row>
    <row r="327" spans="21:23" ht="12">
      <c r="U327" s="5"/>
      <c r="V327" s="5"/>
      <c r="W327" s="5"/>
    </row>
    <row r="328" spans="21:23" ht="12">
      <c r="U328" s="5"/>
      <c r="V328" s="5"/>
      <c r="W328" s="5"/>
    </row>
    <row r="329" spans="21:23" ht="12">
      <c r="U329" s="5"/>
      <c r="V329" s="5"/>
      <c r="W329" s="5"/>
    </row>
    <row r="330" spans="21:23" ht="12">
      <c r="U330" s="5"/>
      <c r="V330" s="5"/>
      <c r="W330" s="5"/>
    </row>
    <row r="331" spans="21:23" ht="12">
      <c r="U331" s="5"/>
      <c r="V331" s="5"/>
      <c r="W331" s="5"/>
    </row>
    <row r="332" spans="21:23" ht="12">
      <c r="U332" s="5"/>
      <c r="V332" s="5"/>
      <c r="W332" s="5"/>
    </row>
    <row r="333" spans="21:23" ht="12">
      <c r="U333" s="5"/>
      <c r="V333" s="5"/>
      <c r="W333" s="5"/>
    </row>
    <row r="334" spans="21:23" ht="12">
      <c r="U334" s="5"/>
      <c r="V334" s="5"/>
      <c r="W334" s="5"/>
    </row>
    <row r="335" spans="21:23" ht="12">
      <c r="U335" s="5"/>
      <c r="V335" s="5"/>
      <c r="W335" s="5"/>
    </row>
    <row r="336" spans="21:23" ht="12">
      <c r="U336" s="5"/>
      <c r="V336" s="5"/>
      <c r="W336" s="5"/>
    </row>
    <row r="337" spans="21:23" ht="12">
      <c r="U337" s="5"/>
      <c r="V337" s="5"/>
      <c r="W337" s="5"/>
    </row>
    <row r="338" spans="21:23" ht="12">
      <c r="U338" s="5"/>
      <c r="V338" s="5"/>
      <c r="W338" s="5"/>
    </row>
    <row r="339" spans="21:23" ht="12">
      <c r="U339" s="5"/>
      <c r="V339" s="5"/>
      <c r="W339" s="5"/>
    </row>
    <row r="340" spans="21:23" ht="12">
      <c r="U340" s="5"/>
      <c r="V340" s="5"/>
      <c r="W340" s="5"/>
    </row>
    <row r="341" spans="21:23" ht="12">
      <c r="U341" s="5"/>
      <c r="V341" s="5"/>
      <c r="W341" s="5"/>
    </row>
    <row r="342" spans="21:23" ht="12">
      <c r="U342" s="5"/>
      <c r="V342" s="5"/>
      <c r="W342" s="5"/>
    </row>
    <row r="343" spans="21:23" ht="12">
      <c r="U343" s="5"/>
      <c r="V343" s="5"/>
      <c r="W343" s="5"/>
    </row>
    <row r="344" spans="21:23" ht="12">
      <c r="U344" s="5"/>
      <c r="V344" s="5"/>
      <c r="W344" s="5"/>
    </row>
    <row r="345" spans="21:23" ht="12">
      <c r="U345" s="5"/>
      <c r="V345" s="5"/>
      <c r="W345" s="5"/>
    </row>
    <row r="346" spans="21:23" ht="12">
      <c r="U346" s="5"/>
      <c r="V346" s="5"/>
      <c r="W346" s="5"/>
    </row>
    <row r="347" spans="21:23" ht="12">
      <c r="U347" s="5"/>
      <c r="V347" s="5"/>
      <c r="W347" s="5"/>
    </row>
    <row r="348" spans="21:23" ht="12">
      <c r="U348" s="5"/>
      <c r="V348" s="5"/>
      <c r="W348" s="5"/>
    </row>
    <row r="349" spans="21:23" ht="12">
      <c r="U349" s="5"/>
      <c r="V349" s="5"/>
      <c r="W349" s="5"/>
    </row>
    <row r="350" spans="21:23" ht="12">
      <c r="U350" s="5"/>
      <c r="V350" s="5"/>
      <c r="W350" s="5"/>
    </row>
    <row r="351" spans="21:23" ht="12">
      <c r="U351" s="5"/>
      <c r="V351" s="5"/>
      <c r="W351" s="5"/>
    </row>
    <row r="352" spans="21:23" ht="12">
      <c r="U352" s="5"/>
      <c r="V352" s="5"/>
      <c r="W352" s="5"/>
    </row>
    <row r="353" spans="21:23" ht="12">
      <c r="U353" s="5"/>
      <c r="V353" s="5"/>
      <c r="W353" s="5"/>
    </row>
    <row r="354" spans="21:23" ht="12">
      <c r="U354" s="5"/>
      <c r="V354" s="5"/>
      <c r="W354" s="5"/>
    </row>
    <row r="355" spans="21:23" ht="12">
      <c r="U355" s="5"/>
      <c r="V355" s="5"/>
      <c r="W355" s="5"/>
    </row>
    <row r="356" spans="21:23" ht="12">
      <c r="U356" s="5"/>
      <c r="V356" s="5"/>
      <c r="W356" s="5"/>
    </row>
    <row r="357" spans="21:23" ht="12">
      <c r="U357" s="5"/>
      <c r="V357" s="5"/>
      <c r="W357" s="5"/>
    </row>
    <row r="358" spans="21:23" ht="12">
      <c r="U358" s="5"/>
      <c r="V358" s="5"/>
      <c r="W358" s="5"/>
    </row>
    <row r="359" spans="21:23" ht="12">
      <c r="U359" s="5"/>
      <c r="V359" s="5"/>
      <c r="W359" s="5"/>
    </row>
    <row r="360" spans="21:23" ht="12">
      <c r="U360" s="5"/>
      <c r="V360" s="5"/>
      <c r="W360" s="5"/>
    </row>
    <row r="361" spans="21:23" ht="12">
      <c r="U361" s="5"/>
      <c r="V361" s="5"/>
      <c r="W361" s="5"/>
    </row>
    <row r="362" spans="21:23" ht="12">
      <c r="U362" s="5"/>
      <c r="V362" s="5"/>
      <c r="W362" s="5"/>
    </row>
    <row r="363" spans="21:23" ht="12">
      <c r="U363" s="5"/>
      <c r="V363" s="5"/>
      <c r="W363" s="5"/>
    </row>
    <row r="364" spans="21:23" ht="12">
      <c r="U364" s="5"/>
      <c r="V364" s="5"/>
      <c r="W364" s="5"/>
    </row>
    <row r="365" spans="21:23" ht="12">
      <c r="U365" s="5"/>
      <c r="V365" s="5"/>
      <c r="W365" s="5"/>
    </row>
    <row r="366" spans="21:23" ht="12">
      <c r="U366" s="5"/>
      <c r="V366" s="5"/>
      <c r="W366" s="5"/>
    </row>
    <row r="367" spans="21:23" ht="12">
      <c r="U367" s="5"/>
      <c r="V367" s="5"/>
      <c r="W367" s="5"/>
    </row>
    <row r="368" spans="21:23" ht="12">
      <c r="U368" s="5"/>
      <c r="V368" s="5"/>
      <c r="W368" s="5"/>
    </row>
    <row r="369" spans="21:23" ht="12">
      <c r="U369" s="5"/>
      <c r="V369" s="5"/>
      <c r="W369" s="5"/>
    </row>
    <row r="370" spans="21:23" ht="12">
      <c r="U370" s="5"/>
      <c r="V370" s="5"/>
      <c r="W370" s="5"/>
    </row>
    <row r="371" spans="21:23" ht="12">
      <c r="U371" s="5"/>
      <c r="V371" s="5"/>
      <c r="W371" s="5"/>
    </row>
    <row r="372" spans="21:23" ht="12">
      <c r="U372" s="5"/>
      <c r="V372" s="5"/>
      <c r="W372" s="5"/>
    </row>
    <row r="373" spans="21:23" ht="12">
      <c r="U373" s="5"/>
      <c r="V373" s="5"/>
      <c r="W373" s="5"/>
    </row>
    <row r="374" spans="21:23" ht="12">
      <c r="U374" s="5"/>
      <c r="V374" s="5"/>
      <c r="W374" s="5"/>
    </row>
    <row r="375" spans="21:23" ht="12">
      <c r="U375" s="5"/>
      <c r="V375" s="5"/>
      <c r="W375" s="5"/>
    </row>
    <row r="376" spans="21:23" ht="12">
      <c r="U376" s="5"/>
      <c r="V376" s="5"/>
      <c r="W376" s="5"/>
    </row>
    <row r="377" spans="21:23" ht="12">
      <c r="U377" s="5"/>
      <c r="V377" s="5"/>
      <c r="W377" s="5"/>
    </row>
    <row r="378" spans="21:23" ht="12">
      <c r="U378" s="5"/>
      <c r="V378" s="5"/>
      <c r="W378" s="5"/>
    </row>
    <row r="379" spans="21:23" ht="12">
      <c r="U379" s="5"/>
      <c r="V379" s="5"/>
      <c r="W379" s="5"/>
    </row>
    <row r="380" spans="21:23" ht="12">
      <c r="U380" s="5"/>
      <c r="V380" s="5"/>
      <c r="W380" s="5"/>
    </row>
    <row r="381" spans="21:23" ht="12">
      <c r="U381" s="5"/>
      <c r="V381" s="5"/>
      <c r="W381" s="5"/>
    </row>
    <row r="382" spans="21:23" ht="12">
      <c r="U382" s="5"/>
      <c r="V382" s="5"/>
      <c r="W382" s="5"/>
    </row>
    <row r="383" spans="21:23" ht="12">
      <c r="U383" s="5"/>
      <c r="V383" s="5"/>
      <c r="W383" s="5"/>
    </row>
    <row r="384" spans="21:23" ht="12">
      <c r="U384" s="5"/>
      <c r="V384" s="5"/>
      <c r="W384" s="5"/>
    </row>
    <row r="385" spans="21:23" ht="12">
      <c r="U385" s="5"/>
      <c r="V385" s="5"/>
      <c r="W385" s="5"/>
    </row>
    <row r="386" spans="21:23" ht="12">
      <c r="U386" s="5"/>
      <c r="V386" s="5"/>
      <c r="W386" s="5"/>
    </row>
    <row r="387" spans="21:23" ht="12">
      <c r="U387" s="5"/>
      <c r="V387" s="5"/>
      <c r="W387" s="5"/>
    </row>
    <row r="388" spans="21:23" ht="12">
      <c r="U388" s="5"/>
      <c r="V388" s="5"/>
      <c r="W388" s="5"/>
    </row>
    <row r="389" spans="21:23" ht="12">
      <c r="U389" s="5"/>
      <c r="V389" s="5"/>
      <c r="W389" s="5"/>
    </row>
    <row r="390" spans="21:23" ht="12">
      <c r="U390" s="5"/>
      <c r="V390" s="5"/>
      <c r="W390" s="5"/>
    </row>
    <row r="391" spans="21:23" ht="12">
      <c r="U391" s="5"/>
      <c r="V391" s="5"/>
      <c r="W391" s="5"/>
    </row>
    <row r="392" spans="21:23" ht="12">
      <c r="U392" s="5"/>
      <c r="V392" s="5"/>
      <c r="W392" s="5"/>
    </row>
    <row r="393" spans="21:23" ht="12">
      <c r="U393" s="5"/>
      <c r="V393" s="5"/>
      <c r="W393" s="5"/>
    </row>
    <row r="394" spans="21:23" ht="12">
      <c r="U394" s="5"/>
      <c r="V394" s="5"/>
      <c r="W394" s="5"/>
    </row>
    <row r="395" spans="21:23" ht="12">
      <c r="U395" s="5"/>
      <c r="V395" s="5"/>
      <c r="W395" s="5"/>
    </row>
    <row r="396" spans="21:23" ht="12">
      <c r="U396" s="5"/>
      <c r="V396" s="5"/>
      <c r="W396" s="5"/>
    </row>
    <row r="397" spans="21:23" ht="12">
      <c r="U397" s="5"/>
      <c r="V397" s="5"/>
      <c r="W397" s="5"/>
    </row>
    <row r="398" spans="21:23" ht="12">
      <c r="U398" s="5"/>
      <c r="V398" s="5"/>
      <c r="W398" s="5"/>
    </row>
    <row r="399" spans="21:23" ht="12">
      <c r="U399" s="5"/>
      <c r="V399" s="5"/>
      <c r="W399" s="5"/>
    </row>
    <row r="400" spans="21:23" ht="12">
      <c r="U400" s="5"/>
      <c r="V400" s="5"/>
      <c r="W400" s="5"/>
    </row>
    <row r="401" spans="21:23" ht="12">
      <c r="U401" s="5"/>
      <c r="V401" s="5"/>
      <c r="W401" s="5"/>
    </row>
    <row r="402" spans="21:23" ht="12">
      <c r="U402" s="5"/>
      <c r="V402" s="5"/>
      <c r="W402" s="5"/>
    </row>
    <row r="403" spans="21:23" ht="12">
      <c r="U403" s="5"/>
      <c r="V403" s="5"/>
      <c r="W403" s="5"/>
    </row>
    <row r="404" spans="21:23" ht="12">
      <c r="U404" s="5"/>
      <c r="V404" s="5"/>
      <c r="W404" s="5"/>
    </row>
    <row r="405" spans="21:23" ht="12">
      <c r="U405" s="5"/>
      <c r="V405" s="5"/>
      <c r="W405" s="5"/>
    </row>
    <row r="406" spans="21:23" ht="12">
      <c r="U406" s="5"/>
      <c r="V406" s="5"/>
      <c r="W406" s="5"/>
    </row>
    <row r="407" spans="21:23" ht="12">
      <c r="U407" s="5"/>
      <c r="V407" s="5"/>
      <c r="W407" s="5"/>
    </row>
    <row r="408" spans="21:23" ht="12">
      <c r="U408" s="5"/>
      <c r="V408" s="5"/>
      <c r="W408" s="5"/>
    </row>
    <row r="409" spans="21:23" ht="12">
      <c r="U409" s="5"/>
      <c r="V409" s="5"/>
      <c r="W409" s="5"/>
    </row>
    <row r="410" spans="21:23" ht="12">
      <c r="U410" s="5"/>
      <c r="V410" s="5"/>
      <c r="W410" s="5"/>
    </row>
    <row r="411" spans="21:23" ht="12">
      <c r="U411" s="5"/>
      <c r="V411" s="5"/>
      <c r="W411" s="5"/>
    </row>
    <row r="412" spans="21:23" ht="12">
      <c r="U412" s="5"/>
      <c r="V412" s="5"/>
      <c r="W412" s="5"/>
    </row>
    <row r="413" spans="21:23" ht="12">
      <c r="U413" s="5"/>
      <c r="V413" s="5"/>
      <c r="W413" s="5"/>
    </row>
    <row r="414" spans="21:23" ht="12">
      <c r="U414" s="5"/>
      <c r="V414" s="5"/>
      <c r="W414" s="5"/>
    </row>
    <row r="415" spans="21:23" ht="12">
      <c r="U415" s="5"/>
      <c r="V415" s="5"/>
      <c r="W415" s="5"/>
    </row>
    <row r="416" spans="21:23" ht="12">
      <c r="U416" s="5"/>
      <c r="V416" s="5"/>
      <c r="W416" s="5"/>
    </row>
    <row r="417" spans="21:23" ht="12">
      <c r="U417" s="5"/>
      <c r="V417" s="5"/>
      <c r="W417" s="5"/>
    </row>
    <row r="418" spans="21:23" ht="12">
      <c r="U418" s="5"/>
      <c r="V418" s="5"/>
      <c r="W418" s="5"/>
    </row>
    <row r="419" spans="21:23" ht="12">
      <c r="U419" s="5"/>
      <c r="V419" s="5"/>
      <c r="W419" s="5"/>
    </row>
    <row r="420" spans="21:23" ht="12">
      <c r="U420" s="5"/>
      <c r="V420" s="5"/>
      <c r="W420" s="5"/>
    </row>
    <row r="421" spans="21:23" ht="12">
      <c r="U421" s="5"/>
      <c r="V421" s="5"/>
      <c r="W421" s="5"/>
    </row>
    <row r="422" spans="21:23" ht="12">
      <c r="U422" s="5"/>
      <c r="V422" s="5"/>
      <c r="W422" s="5"/>
    </row>
    <row r="423" spans="21:23" ht="12">
      <c r="U423" s="5"/>
      <c r="V423" s="5"/>
      <c r="W423" s="5"/>
    </row>
    <row r="424" spans="21:23" ht="12">
      <c r="U424" s="5"/>
      <c r="V424" s="5"/>
      <c r="W424" s="5"/>
    </row>
    <row r="425" spans="21:23" ht="12">
      <c r="U425" s="5"/>
      <c r="V425" s="5"/>
      <c r="W425" s="5"/>
    </row>
    <row r="426" spans="21:23" ht="12">
      <c r="U426" s="5"/>
      <c r="V426" s="5"/>
      <c r="W426" s="5"/>
    </row>
    <row r="427" spans="21:23" ht="12">
      <c r="U427" s="5"/>
      <c r="V427" s="5"/>
      <c r="W427" s="5"/>
    </row>
    <row r="428" spans="21:23" ht="12">
      <c r="U428" s="5"/>
      <c r="V428" s="5"/>
      <c r="W428" s="5"/>
    </row>
    <row r="429" spans="21:23" ht="12">
      <c r="U429" s="5"/>
      <c r="V429" s="5"/>
      <c r="W429" s="5"/>
    </row>
    <row r="430" spans="21:23" ht="12">
      <c r="U430" s="5"/>
      <c r="V430" s="5"/>
      <c r="W430" s="5"/>
    </row>
    <row r="431" spans="21:23" ht="12">
      <c r="U431" s="5"/>
      <c r="V431" s="5"/>
      <c r="W431" s="5"/>
    </row>
    <row r="432" spans="21:23" ht="12">
      <c r="U432" s="5"/>
      <c r="V432" s="5"/>
      <c r="W432" s="5"/>
    </row>
    <row r="433" spans="21:23" ht="12">
      <c r="U433" s="5"/>
      <c r="V433" s="5"/>
      <c r="W433" s="5"/>
    </row>
    <row r="434" spans="21:23" ht="12">
      <c r="U434" s="5"/>
      <c r="V434" s="5"/>
      <c r="W434" s="5"/>
    </row>
    <row r="435" spans="21:23" ht="12">
      <c r="U435" s="5"/>
      <c r="V435" s="5"/>
      <c r="W435" s="5"/>
    </row>
    <row r="436" spans="21:23" ht="12">
      <c r="U436" s="5"/>
      <c r="V436" s="5"/>
      <c r="W436" s="5"/>
    </row>
    <row r="437" spans="21:23" ht="12">
      <c r="U437" s="5"/>
      <c r="V437" s="5"/>
      <c r="W437" s="5"/>
    </row>
    <row r="438" spans="21:23" ht="12">
      <c r="U438" s="5"/>
      <c r="V438" s="5"/>
      <c r="W438" s="5"/>
    </row>
    <row r="439" spans="21:23" ht="12">
      <c r="U439" s="5"/>
      <c r="V439" s="5"/>
      <c r="W439" s="5"/>
    </row>
    <row r="440" spans="21:23" ht="12">
      <c r="U440" s="5"/>
      <c r="V440" s="5"/>
      <c r="W440" s="5"/>
    </row>
    <row r="441" spans="21:23" ht="12">
      <c r="U441" s="5"/>
      <c r="V441" s="5"/>
      <c r="W441" s="5"/>
    </row>
    <row r="442" spans="21:23" ht="12">
      <c r="U442" s="5"/>
      <c r="V442" s="5"/>
      <c r="W442" s="5"/>
    </row>
    <row r="443" spans="21:23" ht="12">
      <c r="U443" s="5"/>
      <c r="V443" s="5"/>
      <c r="W443" s="5"/>
    </row>
    <row r="444" spans="21:23" ht="12">
      <c r="U444" s="5"/>
      <c r="V444" s="5"/>
      <c r="W444" s="5"/>
    </row>
    <row r="445" spans="21:23" ht="12">
      <c r="U445" s="5"/>
      <c r="V445" s="5"/>
      <c r="W445" s="5"/>
    </row>
    <row r="446" spans="21:23" ht="12">
      <c r="U446" s="5"/>
      <c r="V446" s="5"/>
      <c r="W446" s="5"/>
    </row>
    <row r="447" spans="21:23" ht="12">
      <c r="U447" s="5"/>
      <c r="V447" s="5"/>
      <c r="W447" s="5"/>
    </row>
    <row r="448" spans="21:23" ht="12">
      <c r="U448" s="5"/>
      <c r="V448" s="5"/>
      <c r="W448" s="5"/>
    </row>
    <row r="449" spans="21:23" ht="12">
      <c r="U449" s="5"/>
      <c r="V449" s="5"/>
      <c r="W449" s="5"/>
    </row>
    <row r="450" spans="21:23" ht="12">
      <c r="U450" s="5"/>
      <c r="V450" s="5"/>
      <c r="W450" s="5"/>
    </row>
    <row r="451" spans="21:23" ht="12">
      <c r="U451" s="5"/>
      <c r="V451" s="5"/>
      <c r="W451" s="5"/>
    </row>
    <row r="452" spans="21:23" ht="12">
      <c r="U452" s="5"/>
      <c r="V452" s="5"/>
      <c r="W452" s="5"/>
    </row>
    <row r="453" spans="21:23" ht="12">
      <c r="U453" s="5"/>
      <c r="V453" s="5"/>
      <c r="W453" s="5"/>
    </row>
    <row r="454" spans="21:23" ht="12">
      <c r="U454" s="5"/>
      <c r="V454" s="5"/>
      <c r="W454" s="5"/>
    </row>
    <row r="455" spans="21:23" ht="12">
      <c r="U455" s="5"/>
      <c r="V455" s="5"/>
      <c r="W455" s="5"/>
    </row>
    <row r="456" spans="21:23" ht="12">
      <c r="U456" s="5"/>
      <c r="V456" s="5"/>
      <c r="W456" s="5"/>
    </row>
    <row r="457" spans="21:23" ht="12">
      <c r="U457" s="5"/>
      <c r="V457" s="5"/>
      <c r="W457" s="5"/>
    </row>
    <row r="458" spans="21:23" ht="12">
      <c r="U458" s="5"/>
      <c r="V458" s="5"/>
      <c r="W458" s="5"/>
    </row>
    <row r="459" spans="21:23" ht="12">
      <c r="U459" s="5"/>
      <c r="V459" s="5"/>
      <c r="W459" s="5"/>
    </row>
    <row r="460" spans="21:23" ht="12">
      <c r="U460" s="5"/>
      <c r="V460" s="5"/>
      <c r="W460" s="5"/>
    </row>
    <row r="461" spans="21:23" ht="12">
      <c r="U461" s="5"/>
      <c r="V461" s="5"/>
      <c r="W461" s="5"/>
    </row>
    <row r="462" spans="21:23" ht="12">
      <c r="U462" s="5"/>
      <c r="V462" s="5"/>
      <c r="W462" s="5"/>
    </row>
    <row r="463" spans="21:23" ht="12">
      <c r="U463" s="5"/>
      <c r="V463" s="5"/>
      <c r="W463" s="5"/>
    </row>
    <row r="464" spans="21:23" ht="12">
      <c r="U464" s="5"/>
      <c r="V464" s="5"/>
      <c r="W464" s="5"/>
    </row>
    <row r="465" spans="21:23" ht="12">
      <c r="U465" s="5"/>
      <c r="V465" s="5"/>
      <c r="W465" s="5"/>
    </row>
    <row r="466" spans="21:23" ht="12">
      <c r="U466" s="5"/>
      <c r="V466" s="5"/>
      <c r="W466" s="5"/>
    </row>
    <row r="467" spans="21:23" ht="12">
      <c r="U467" s="5"/>
      <c r="V467" s="5"/>
      <c r="W467" s="5"/>
    </row>
    <row r="468" spans="21:23" ht="12">
      <c r="U468" s="5"/>
      <c r="V468" s="5"/>
      <c r="W468" s="5"/>
    </row>
    <row r="469" spans="21:23" ht="12">
      <c r="U469" s="5"/>
      <c r="V469" s="5"/>
      <c r="W469" s="5"/>
    </row>
    <row r="470" spans="21:23" ht="12">
      <c r="U470" s="5"/>
      <c r="V470" s="5"/>
      <c r="W470" s="5"/>
    </row>
    <row r="471" spans="21:23" ht="12">
      <c r="U471" s="5"/>
      <c r="V471" s="5"/>
      <c r="W471" s="5"/>
    </row>
    <row r="472" spans="21:23" ht="12">
      <c r="U472" s="5"/>
      <c r="V472" s="5"/>
      <c r="W472" s="5"/>
    </row>
    <row r="473" spans="21:23" ht="12">
      <c r="U473" s="5"/>
      <c r="V473" s="5"/>
      <c r="W473" s="5"/>
    </row>
    <row r="474" spans="21:23" ht="12">
      <c r="U474" s="5"/>
      <c r="V474" s="5"/>
      <c r="W474" s="5"/>
    </row>
    <row r="475" spans="21:23" ht="12">
      <c r="U475" s="5"/>
      <c r="V475" s="5"/>
      <c r="W475" s="5"/>
    </row>
    <row r="476" spans="21:23" ht="12">
      <c r="U476" s="5"/>
      <c r="V476" s="5"/>
      <c r="W476" s="5"/>
    </row>
    <row r="477" spans="21:23" ht="12">
      <c r="U477" s="5"/>
      <c r="V477" s="5"/>
      <c r="W477" s="5"/>
    </row>
    <row r="478" spans="21:23" ht="12">
      <c r="U478" s="5"/>
      <c r="V478" s="5"/>
      <c r="W478" s="5"/>
    </row>
    <row r="479" spans="21:23" ht="12">
      <c r="U479" s="5"/>
      <c r="V479" s="5"/>
      <c r="W479" s="5"/>
    </row>
    <row r="480" spans="21:23" ht="12">
      <c r="U480" s="5"/>
      <c r="V480" s="5"/>
      <c r="W480" s="5"/>
    </row>
    <row r="481" spans="21:23" ht="12">
      <c r="U481" s="5"/>
      <c r="V481" s="5"/>
      <c r="W481" s="5"/>
    </row>
    <row r="482" spans="21:23" ht="12">
      <c r="U482" s="5"/>
      <c r="V482" s="5"/>
      <c r="W482" s="5"/>
    </row>
    <row r="483" spans="21:23" ht="12">
      <c r="U483" s="5"/>
      <c r="V483" s="5"/>
      <c r="W483" s="5"/>
    </row>
    <row r="484" spans="21:23" ht="12">
      <c r="U484" s="5"/>
      <c r="V484" s="5"/>
      <c r="W484" s="5"/>
    </row>
    <row r="485" spans="21:23" ht="12">
      <c r="U485" s="5"/>
      <c r="V485" s="5"/>
      <c r="W485" s="5"/>
    </row>
    <row r="486" spans="21:23" ht="12">
      <c r="U486" s="5"/>
      <c r="V486" s="5"/>
      <c r="W486" s="5"/>
    </row>
    <row r="487" spans="21:23" ht="12">
      <c r="U487" s="5"/>
      <c r="V487" s="5"/>
      <c r="W487" s="5"/>
    </row>
    <row r="488" spans="21:23" ht="12">
      <c r="U488" s="5"/>
      <c r="V488" s="5"/>
      <c r="W488" s="5"/>
    </row>
    <row r="489" spans="21:23" ht="12">
      <c r="U489" s="5"/>
      <c r="V489" s="5"/>
      <c r="W489" s="5"/>
    </row>
    <row r="490" spans="21:23" ht="12">
      <c r="U490" s="5"/>
      <c r="V490" s="5"/>
      <c r="W490" s="5"/>
    </row>
    <row r="491" spans="21:23" ht="12">
      <c r="U491" s="5"/>
      <c r="V491" s="5"/>
      <c r="W491" s="5"/>
    </row>
    <row r="492" spans="21:23" ht="12">
      <c r="U492" s="5"/>
      <c r="V492" s="5"/>
      <c r="W492" s="5"/>
    </row>
    <row r="493" spans="21:23" ht="12">
      <c r="U493" s="5"/>
      <c r="V493" s="5"/>
      <c r="W493" s="5"/>
    </row>
    <row r="494" spans="21:23" ht="12">
      <c r="U494" s="5"/>
      <c r="V494" s="5"/>
      <c r="W494" s="5"/>
    </row>
    <row r="495" spans="21:23" ht="12">
      <c r="U495" s="5"/>
      <c r="V495" s="5"/>
      <c r="W495" s="5"/>
    </row>
    <row r="496" spans="21:23" ht="12">
      <c r="U496" s="5"/>
      <c r="V496" s="5"/>
      <c r="W496" s="5"/>
    </row>
    <row r="497" spans="21:23" ht="12">
      <c r="U497" s="5"/>
      <c r="V497" s="5"/>
      <c r="W497" s="5"/>
    </row>
    <row r="498" spans="21:23" ht="12">
      <c r="U498" s="5"/>
      <c r="V498" s="5"/>
      <c r="W498" s="5"/>
    </row>
    <row r="499" spans="21:23" ht="12">
      <c r="U499" s="5"/>
      <c r="V499" s="5"/>
      <c r="W499" s="5"/>
    </row>
    <row r="500" spans="21:23" ht="12">
      <c r="U500" s="5"/>
      <c r="V500" s="5"/>
      <c r="W500" s="5"/>
    </row>
    <row r="501" spans="21:23" ht="12">
      <c r="U501" s="5"/>
      <c r="V501" s="5"/>
      <c r="W501" s="5"/>
    </row>
    <row r="502" spans="21:23" ht="12">
      <c r="U502" s="5"/>
      <c r="V502" s="5"/>
      <c r="W502" s="5"/>
    </row>
    <row r="503" spans="21:23" ht="12">
      <c r="U503" s="5"/>
      <c r="V503" s="5"/>
      <c r="W503" s="5"/>
    </row>
    <row r="504" spans="21:23" ht="12">
      <c r="U504" s="5"/>
      <c r="V504" s="5"/>
      <c r="W504" s="5"/>
    </row>
    <row r="505" spans="21:23" ht="12">
      <c r="U505" s="5"/>
      <c r="V505" s="5"/>
      <c r="W505" s="5"/>
    </row>
    <row r="506" spans="21:23" ht="12">
      <c r="U506" s="5"/>
      <c r="V506" s="5"/>
      <c r="W506" s="5"/>
    </row>
    <row r="507" spans="21:23" ht="12">
      <c r="U507" s="5"/>
      <c r="V507" s="5"/>
      <c r="W507" s="5"/>
    </row>
    <row r="508" spans="21:23" ht="12">
      <c r="U508" s="5"/>
      <c r="V508" s="5"/>
      <c r="W508" s="5"/>
    </row>
    <row r="509" spans="21:23" ht="12">
      <c r="U509" s="5"/>
      <c r="V509" s="5"/>
      <c r="W509" s="5"/>
    </row>
    <row r="510" spans="21:23" ht="12">
      <c r="U510" s="5"/>
      <c r="V510" s="5"/>
      <c r="W510" s="5"/>
    </row>
    <row r="511" spans="21:23" ht="12">
      <c r="U511" s="5"/>
      <c r="V511" s="5"/>
      <c r="W511" s="5"/>
    </row>
    <row r="512" spans="21:23" ht="12">
      <c r="U512" s="5"/>
      <c r="V512" s="5"/>
      <c r="W512" s="5"/>
    </row>
    <row r="513" spans="21:23" ht="12">
      <c r="U513" s="5"/>
      <c r="V513" s="5"/>
      <c r="W513" s="5"/>
    </row>
    <row r="514" spans="21:23" ht="12">
      <c r="U514" s="5"/>
      <c r="V514" s="5"/>
      <c r="W514" s="5"/>
    </row>
    <row r="515" spans="21:23" ht="12">
      <c r="U515" s="5"/>
      <c r="V515" s="5"/>
      <c r="W515" s="5"/>
    </row>
    <row r="516" spans="21:23" ht="12">
      <c r="U516" s="5"/>
      <c r="V516" s="5"/>
      <c r="W516" s="5"/>
    </row>
    <row r="517" spans="21:23" ht="12">
      <c r="U517" s="5"/>
      <c r="V517" s="5"/>
      <c r="W517" s="5"/>
    </row>
    <row r="518" spans="21:23" ht="12">
      <c r="U518" s="5"/>
      <c r="V518" s="5"/>
      <c r="W518" s="5"/>
    </row>
    <row r="519" spans="21:23" ht="12">
      <c r="U519" s="5"/>
      <c r="V519" s="5"/>
      <c r="W519" s="5"/>
    </row>
    <row r="520" spans="21:23" ht="12">
      <c r="U520" s="5"/>
      <c r="V520" s="5"/>
      <c r="W520" s="5"/>
    </row>
    <row r="521" spans="21:23" ht="12">
      <c r="U521" s="5"/>
      <c r="V521" s="5"/>
      <c r="W521" s="5"/>
    </row>
    <row r="522" spans="21:23" ht="12">
      <c r="U522" s="5"/>
      <c r="V522" s="5"/>
      <c r="W522" s="5"/>
    </row>
    <row r="523" spans="21:23" ht="12">
      <c r="U523" s="5"/>
      <c r="V523" s="5"/>
      <c r="W523" s="5"/>
    </row>
    <row r="524" spans="21:23" ht="12">
      <c r="U524" s="5"/>
      <c r="V524" s="5"/>
      <c r="W524" s="5"/>
    </row>
    <row r="525" spans="21:23" ht="12">
      <c r="U525" s="5"/>
      <c r="V525" s="5"/>
      <c r="W525" s="5"/>
    </row>
    <row r="526" spans="21:23" ht="12">
      <c r="U526" s="5"/>
      <c r="V526" s="5"/>
      <c r="W526" s="5"/>
    </row>
    <row r="527" spans="21:23" ht="12">
      <c r="U527" s="5"/>
      <c r="V527" s="5"/>
      <c r="W527" s="5"/>
    </row>
    <row r="528" spans="21:23" ht="12">
      <c r="U528" s="5"/>
      <c r="V528" s="5"/>
      <c r="W528" s="5"/>
    </row>
    <row r="529" spans="21:23" ht="12">
      <c r="U529" s="5"/>
      <c r="V529" s="5"/>
      <c r="W529" s="5"/>
    </row>
    <row r="530" spans="21:23" ht="12">
      <c r="U530" s="5"/>
      <c r="V530" s="5"/>
      <c r="W530" s="5"/>
    </row>
    <row r="531" spans="21:23" ht="12">
      <c r="U531" s="5"/>
      <c r="V531" s="5"/>
      <c r="W531" s="5"/>
    </row>
    <row r="532" spans="21:23" ht="12">
      <c r="U532" s="5"/>
      <c r="V532" s="5"/>
      <c r="W532" s="5"/>
    </row>
    <row r="533" spans="21:23" ht="12">
      <c r="U533" s="5"/>
      <c r="V533" s="5"/>
      <c r="W533" s="5"/>
    </row>
    <row r="534" spans="21:23" ht="12">
      <c r="U534" s="5"/>
      <c r="V534" s="5"/>
      <c r="W534" s="5"/>
    </row>
    <row r="535" spans="21:23" ht="12">
      <c r="U535" s="5"/>
      <c r="V535" s="5"/>
      <c r="W535" s="5"/>
    </row>
    <row r="536" spans="21:23" ht="12">
      <c r="U536" s="5"/>
      <c r="V536" s="5"/>
      <c r="W536" s="5"/>
    </row>
    <row r="537" spans="21:23" ht="12">
      <c r="U537" s="5"/>
      <c r="V537" s="5"/>
      <c r="W537" s="5"/>
    </row>
    <row r="538" spans="21:23" ht="12">
      <c r="U538" s="5"/>
      <c r="V538" s="5"/>
      <c r="W538" s="5"/>
    </row>
    <row r="539" spans="21:23" ht="12">
      <c r="U539" s="5"/>
      <c r="V539" s="5"/>
      <c r="W539" s="5"/>
    </row>
    <row r="540" spans="21:23" ht="12">
      <c r="U540" s="5"/>
      <c r="V540" s="5"/>
      <c r="W540" s="5"/>
    </row>
    <row r="541" spans="21:23" ht="12">
      <c r="U541" s="5"/>
      <c r="V541" s="5"/>
      <c r="W541" s="5"/>
    </row>
    <row r="542" spans="21:23" ht="12">
      <c r="U542" s="5"/>
      <c r="V542" s="5"/>
      <c r="W542" s="5"/>
    </row>
    <row r="543" spans="21:23" ht="12">
      <c r="U543" s="5"/>
      <c r="V543" s="5"/>
      <c r="W543" s="5"/>
    </row>
    <row r="544" spans="21:23" ht="12">
      <c r="U544" s="5"/>
      <c r="V544" s="5"/>
      <c r="W544" s="5"/>
    </row>
    <row r="545" spans="21:23" ht="12">
      <c r="U545" s="5"/>
      <c r="V545" s="5"/>
      <c r="W545" s="5"/>
    </row>
    <row r="546" spans="21:23" ht="12">
      <c r="U546" s="5"/>
      <c r="V546" s="5"/>
      <c r="W546" s="5"/>
    </row>
    <row r="547" spans="21:23" ht="12">
      <c r="U547" s="5"/>
      <c r="V547" s="5"/>
      <c r="W547" s="5"/>
    </row>
    <row r="548" spans="21:23" ht="12">
      <c r="U548" s="5"/>
      <c r="V548" s="5"/>
      <c r="W548" s="5"/>
    </row>
    <row r="549" spans="21:23" ht="12">
      <c r="U549" s="5"/>
      <c r="V549" s="5"/>
      <c r="W549" s="5"/>
    </row>
    <row r="550" spans="21:23" ht="12">
      <c r="U550" s="5"/>
      <c r="V550" s="5"/>
      <c r="W550" s="5"/>
    </row>
    <row r="551" spans="21:23" ht="12">
      <c r="U551" s="5"/>
      <c r="V551" s="5"/>
      <c r="W551" s="5"/>
    </row>
    <row r="552" spans="21:23" ht="12">
      <c r="U552" s="5"/>
      <c r="V552" s="5"/>
      <c r="W552" s="5"/>
    </row>
    <row r="553" spans="21:23" ht="12">
      <c r="U553" s="5"/>
      <c r="V553" s="5"/>
      <c r="W553" s="5"/>
    </row>
    <row r="554" spans="21:23" ht="12">
      <c r="U554" s="5"/>
      <c r="V554" s="5"/>
      <c r="W554" s="5"/>
    </row>
    <row r="555" spans="21:23" ht="12">
      <c r="U555" s="5"/>
      <c r="V555" s="5"/>
      <c r="W555" s="5"/>
    </row>
    <row r="556" spans="21:23" ht="12">
      <c r="U556" s="5"/>
      <c r="V556" s="5"/>
      <c r="W556" s="5"/>
    </row>
    <row r="557" spans="21:23" ht="12">
      <c r="U557" s="5"/>
      <c r="V557" s="5"/>
      <c r="W557" s="5"/>
    </row>
    <row r="558" spans="21:23" ht="12">
      <c r="U558" s="5"/>
      <c r="V558" s="5"/>
      <c r="W558" s="5"/>
    </row>
    <row r="559" spans="21:23" ht="12">
      <c r="U559" s="5"/>
      <c r="V559" s="5"/>
      <c r="W559" s="5"/>
    </row>
    <row r="560" spans="21:23" ht="12">
      <c r="U560" s="5"/>
      <c r="V560" s="5"/>
      <c r="W560" s="5"/>
    </row>
    <row r="561" spans="21:23" ht="12">
      <c r="U561" s="5"/>
      <c r="V561" s="5"/>
      <c r="W561" s="5"/>
    </row>
    <row r="562" spans="21:23" ht="12">
      <c r="U562" s="5"/>
      <c r="V562" s="5"/>
      <c r="W562" s="5"/>
    </row>
    <row r="563" spans="21:23" ht="12">
      <c r="U563" s="5"/>
      <c r="V563" s="5"/>
      <c r="W563" s="5"/>
    </row>
    <row r="564" spans="21:23" ht="12">
      <c r="U564" s="5"/>
      <c r="V564" s="5"/>
      <c r="W564" s="5"/>
    </row>
    <row r="565" spans="21:23" ht="12">
      <c r="U565" s="5"/>
      <c r="V565" s="5"/>
      <c r="W565" s="5"/>
    </row>
    <row r="566" spans="21:23" ht="12">
      <c r="U566" s="5"/>
      <c r="V566" s="5"/>
      <c r="W566" s="5"/>
    </row>
    <row r="567" spans="21:23" ht="12">
      <c r="U567" s="5"/>
      <c r="V567" s="5"/>
      <c r="W567" s="5"/>
    </row>
    <row r="568" spans="21:23" ht="12">
      <c r="U568" s="5"/>
      <c r="V568" s="5"/>
      <c r="W568" s="5"/>
    </row>
    <row r="569" spans="21:23" ht="12">
      <c r="U569" s="5"/>
      <c r="V569" s="5"/>
      <c r="W569" s="5"/>
    </row>
    <row r="570" spans="21:23" ht="12">
      <c r="U570" s="5"/>
      <c r="V570" s="5"/>
      <c r="W570" s="5"/>
    </row>
    <row r="571" spans="21:23" ht="12">
      <c r="U571" s="5"/>
      <c r="V571" s="5"/>
      <c r="W571" s="5"/>
    </row>
    <row r="572" spans="21:23" ht="12">
      <c r="U572" s="5"/>
      <c r="V572" s="5"/>
      <c r="W572" s="5"/>
    </row>
    <row r="573" spans="21:23" ht="12">
      <c r="U573" s="5"/>
      <c r="V573" s="5"/>
      <c r="W573" s="5"/>
    </row>
    <row r="574" spans="21:23" ht="12">
      <c r="U574" s="5"/>
      <c r="V574" s="5"/>
      <c r="W574" s="5"/>
    </row>
    <row r="575" spans="21:23" ht="12">
      <c r="U575" s="5"/>
      <c r="V575" s="5"/>
      <c r="W575" s="5"/>
    </row>
    <row r="576" spans="21:23" ht="12">
      <c r="U576" s="5"/>
      <c r="V576" s="5"/>
      <c r="W576" s="5"/>
    </row>
  </sheetData>
  <sheetProtection/>
  <mergeCells count="13">
    <mergeCell ref="P15:S15"/>
    <mergeCell ref="T15:V15"/>
    <mergeCell ref="S6:V6"/>
    <mergeCell ref="S7:V7"/>
    <mergeCell ref="G7:K7"/>
    <mergeCell ref="G6:K6"/>
    <mergeCell ref="E28:H28"/>
    <mergeCell ref="M29:M30"/>
    <mergeCell ref="D15:G15"/>
    <mergeCell ref="H15:K15"/>
    <mergeCell ref="B24:K24"/>
    <mergeCell ref="B25:K25"/>
    <mergeCell ref="B26:K26"/>
  </mergeCells>
  <printOptions/>
  <pageMargins left="0.75" right="0.75" top="1" bottom="1" header="0" footer="0"/>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P137"/>
  <sheetViews>
    <sheetView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E16" sqref="E16"/>
    </sheetView>
  </sheetViews>
  <sheetFormatPr defaultColWidth="9.140625" defaultRowHeight="12.75"/>
  <cols>
    <col min="1" max="1" width="6.7109375" style="115" customWidth="1"/>
    <col min="2" max="2" width="24.421875" style="116" customWidth="1"/>
    <col min="3" max="8" width="16.7109375" style="68" customWidth="1"/>
    <col min="9" max="9" width="16.57421875" style="68" customWidth="1"/>
    <col min="10" max="10" width="9.140625" style="68" customWidth="1"/>
    <col min="11" max="15" width="12.7109375" style="0" customWidth="1"/>
    <col min="16" max="16" width="14.57421875" style="0" customWidth="1"/>
  </cols>
  <sheetData>
    <row r="1" ht="20.25" thickBot="1">
      <c r="C1" s="236" t="s">
        <v>214</v>
      </c>
    </row>
    <row r="2" spans="3:9" ht="15.75" customHeight="1" thickBot="1">
      <c r="C2" s="65"/>
      <c r="H2" s="279" t="s">
        <v>215</v>
      </c>
      <c r="I2" s="280">
        <v>0.702804</v>
      </c>
    </row>
    <row r="3" spans="2:3" ht="29.25">
      <c r="B3" s="120" t="s">
        <v>171</v>
      </c>
      <c r="C3" s="121">
        <v>1361889008.75</v>
      </c>
    </row>
    <row r="4" spans="2:3" ht="15">
      <c r="B4" s="120" t="s">
        <v>172</v>
      </c>
      <c r="C4" s="122">
        <v>0.8</v>
      </c>
    </row>
    <row r="5" spans="2:6" ht="31.5" customHeight="1">
      <c r="B5" s="120" t="s">
        <v>173</v>
      </c>
      <c r="C5" s="209">
        <f>C3*C4</f>
        <v>1089511207</v>
      </c>
      <c r="E5" s="138"/>
      <c r="F5" s="208"/>
    </row>
    <row r="6" ht="15">
      <c r="B6" s="119"/>
    </row>
    <row r="7" ht="15">
      <c r="B7" s="118" t="s">
        <v>174</v>
      </c>
    </row>
    <row r="8" spans="2:4" ht="15">
      <c r="B8" s="120" t="s">
        <v>175</v>
      </c>
      <c r="C8" s="121">
        <f>IIN_VK_SK!D4</f>
        <v>678759538</v>
      </c>
      <c r="D8" s="234">
        <f>C8/$C$5*100</f>
        <v>62.29945443782847</v>
      </c>
    </row>
    <row r="9" spans="2:6" ht="18" customHeight="1">
      <c r="B9" s="120" t="s">
        <v>176</v>
      </c>
      <c r="C9" s="207">
        <f>IIN_VK_SK!D5</f>
        <v>397190205</v>
      </c>
      <c r="D9" s="234">
        <f>C9/$C$5*100</f>
        <v>36.45581637417705</v>
      </c>
      <c r="F9" s="117"/>
    </row>
    <row r="10" spans="2:4" ht="18.75" customHeight="1">
      <c r="B10" s="120" t="s">
        <v>177</v>
      </c>
      <c r="C10" s="207">
        <f>IIN_VK_SK!D6</f>
        <v>13561464</v>
      </c>
      <c r="D10" s="234">
        <f>C10/$C$5*100</f>
        <v>1.244729187994484</v>
      </c>
    </row>
    <row r="11" spans="2:4" ht="15">
      <c r="B11" s="68"/>
      <c r="C11" s="183">
        <f>SUM(C8:C10)</f>
        <v>1089511207</v>
      </c>
      <c r="D11" s="117">
        <f>SUM(D8:D10)</f>
        <v>100</v>
      </c>
    </row>
    <row r="12" spans="2:8" ht="15">
      <c r="B12" s="68"/>
      <c r="D12" s="138"/>
      <c r="E12" s="138"/>
      <c r="F12" s="138"/>
      <c r="G12" s="138"/>
      <c r="H12" s="138"/>
    </row>
    <row r="13" spans="2:8" ht="15.75">
      <c r="B13" s="68"/>
      <c r="H13" s="210"/>
    </row>
    <row r="14" spans="1:16" ht="30">
      <c r="A14" s="125"/>
      <c r="B14" s="215"/>
      <c r="C14" s="126" t="s">
        <v>178</v>
      </c>
      <c r="D14" s="143" t="s">
        <v>195</v>
      </c>
      <c r="E14" s="144" t="s">
        <v>196</v>
      </c>
      <c r="F14" s="144" t="s">
        <v>197</v>
      </c>
      <c r="G14" s="145" t="s">
        <v>198</v>
      </c>
      <c r="H14" s="219" t="s">
        <v>199</v>
      </c>
      <c r="I14" s="126" t="s">
        <v>179</v>
      </c>
      <c r="K14" s="282"/>
      <c r="L14" s="282"/>
      <c r="M14" s="282"/>
      <c r="N14" s="281"/>
      <c r="O14" s="281"/>
      <c r="P14" s="174"/>
    </row>
    <row r="15" spans="1:16" ht="15.75">
      <c r="A15" s="123"/>
      <c r="B15" s="124" t="s">
        <v>180</v>
      </c>
      <c r="C15" s="210">
        <f aca="true" t="shared" si="0" ref="C15:I15">C25+C136</f>
        <v>1089511206.9999998</v>
      </c>
      <c r="D15" s="210">
        <f t="shared" si="0"/>
        <v>85346498</v>
      </c>
      <c r="E15" s="210">
        <f t="shared" si="0"/>
        <v>45127919</v>
      </c>
      <c r="F15" s="210">
        <f t="shared" si="0"/>
        <v>1996074</v>
      </c>
      <c r="G15" s="210">
        <f t="shared" si="0"/>
        <v>19429255</v>
      </c>
      <c r="H15" s="210">
        <f>H25+H136</f>
        <v>151899746</v>
      </c>
      <c r="I15" s="210">
        <f t="shared" si="0"/>
        <v>1241410952.9999998</v>
      </c>
      <c r="K15" s="283"/>
      <c r="L15" s="283"/>
      <c r="M15" s="283"/>
      <c r="N15" s="283"/>
      <c r="O15" s="283"/>
      <c r="P15" s="172"/>
    </row>
    <row r="16" spans="1:16" ht="15.75">
      <c r="A16" s="134">
        <v>1</v>
      </c>
      <c r="B16" s="168" t="s">
        <v>181</v>
      </c>
      <c r="C16" s="228">
        <f>IIN_VK_SK!F11</f>
        <v>36688537.313088894</v>
      </c>
      <c r="D16" s="232">
        <v>777978</v>
      </c>
      <c r="E16" s="233">
        <v>1277103</v>
      </c>
      <c r="F16" s="233">
        <v>8371</v>
      </c>
      <c r="G16" s="233">
        <v>463613</v>
      </c>
      <c r="H16" s="231">
        <f>SUM(D16:G16)</f>
        <v>2527065</v>
      </c>
      <c r="I16" s="228">
        <f>C16+H16</f>
        <v>39215602.313088894</v>
      </c>
      <c r="J16" s="138"/>
      <c r="K16" s="284"/>
      <c r="L16" s="284"/>
      <c r="M16" s="284"/>
      <c r="N16" s="284"/>
      <c r="O16" s="285"/>
      <c r="P16" s="286"/>
    </row>
    <row r="17" spans="1:16" ht="15.75">
      <c r="A17" s="132">
        <v>2</v>
      </c>
      <c r="B17" s="169" t="s">
        <v>182</v>
      </c>
      <c r="C17" s="218">
        <f>IIN_VK_SK!F12</f>
        <v>10861644.398814306</v>
      </c>
      <c r="D17" s="216">
        <v>206010</v>
      </c>
      <c r="E17" s="212">
        <v>219219</v>
      </c>
      <c r="F17" s="212">
        <v>2403</v>
      </c>
      <c r="G17" s="212">
        <v>96321</v>
      </c>
      <c r="H17" s="220">
        <f aca="true" t="shared" si="1" ref="H17:H80">SUM(D17:G17)</f>
        <v>523953</v>
      </c>
      <c r="I17" s="218">
        <f aca="true" t="shared" si="2" ref="I17:I24">C17+H17</f>
        <v>11385597.398814306</v>
      </c>
      <c r="J17" s="138"/>
      <c r="K17" s="284"/>
      <c r="L17" s="284"/>
      <c r="M17" s="284"/>
      <c r="N17" s="284"/>
      <c r="O17" s="285"/>
      <c r="P17" s="172"/>
    </row>
    <row r="18" spans="1:16" ht="15.75">
      <c r="A18" s="132">
        <v>3</v>
      </c>
      <c r="B18" s="169" t="s">
        <v>183</v>
      </c>
      <c r="C18" s="218">
        <f>IIN_VK_SK!F13</f>
        <v>33192142.660886973</v>
      </c>
      <c r="D18" s="216">
        <v>1057030</v>
      </c>
      <c r="E18" s="212">
        <v>1132986</v>
      </c>
      <c r="F18" s="212">
        <v>31887</v>
      </c>
      <c r="G18" s="212">
        <v>551719</v>
      </c>
      <c r="H18" s="220">
        <f t="shared" si="1"/>
        <v>2773622</v>
      </c>
      <c r="I18" s="218">
        <f t="shared" si="2"/>
        <v>35965764.66088697</v>
      </c>
      <c r="J18" s="138"/>
      <c r="K18" s="284"/>
      <c r="L18" s="284"/>
      <c r="M18" s="284"/>
      <c r="N18" s="284"/>
      <c r="O18" s="285"/>
      <c r="P18" s="172"/>
    </row>
    <row r="19" spans="1:16" ht="15.75">
      <c r="A19" s="132">
        <v>4</v>
      </c>
      <c r="B19" s="169" t="s">
        <v>184</v>
      </c>
      <c r="C19" s="218">
        <f>IIN_VK_SK!F14</f>
        <v>36883866.99735455</v>
      </c>
      <c r="D19" s="216">
        <v>5978822</v>
      </c>
      <c r="E19" s="212">
        <v>1377077</v>
      </c>
      <c r="F19" s="212">
        <v>17360</v>
      </c>
      <c r="G19" s="212">
        <v>1041188</v>
      </c>
      <c r="H19" s="220">
        <f t="shared" si="1"/>
        <v>8414447</v>
      </c>
      <c r="I19" s="218">
        <f t="shared" si="2"/>
        <v>45298313.99735455</v>
      </c>
      <c r="J19" s="138"/>
      <c r="K19" s="284"/>
      <c r="L19" s="284"/>
      <c r="M19" s="284"/>
      <c r="N19" s="284"/>
      <c r="O19" s="285"/>
      <c r="P19" s="172"/>
    </row>
    <row r="20" spans="1:16" ht="15.75">
      <c r="A20" s="132">
        <v>5</v>
      </c>
      <c r="B20" s="169" t="s">
        <v>185</v>
      </c>
      <c r="C20" s="218">
        <f>IIN_VK_SK!F15</f>
        <v>34564596.48860721</v>
      </c>
      <c r="D20" s="216">
        <v>1501071</v>
      </c>
      <c r="E20" s="212">
        <v>1408067</v>
      </c>
      <c r="F20" s="212">
        <v>17053</v>
      </c>
      <c r="G20" s="212">
        <v>469626</v>
      </c>
      <c r="H20" s="220">
        <f t="shared" si="1"/>
        <v>3395817</v>
      </c>
      <c r="I20" s="218">
        <f t="shared" si="2"/>
        <v>37960413.48860721</v>
      </c>
      <c r="J20" s="138"/>
      <c r="K20" s="284"/>
      <c r="L20" s="284"/>
      <c r="M20" s="284"/>
      <c r="N20" s="284"/>
      <c r="O20" s="285"/>
      <c r="P20" s="172"/>
    </row>
    <row r="21" spans="1:16" ht="15.75">
      <c r="A21" s="132">
        <v>6</v>
      </c>
      <c r="B21" s="169" t="s">
        <v>186</v>
      </c>
      <c r="C21" s="218">
        <f>IIN_VK_SK!F16</f>
        <v>12660030.657260638</v>
      </c>
      <c r="D21" s="216">
        <v>334388</v>
      </c>
      <c r="E21" s="212">
        <v>317501</v>
      </c>
      <c r="F21" s="212">
        <v>3816</v>
      </c>
      <c r="G21" s="212">
        <v>159178</v>
      </c>
      <c r="H21" s="220">
        <f t="shared" si="1"/>
        <v>814883</v>
      </c>
      <c r="I21" s="218">
        <f t="shared" si="2"/>
        <v>13474913.657260638</v>
      </c>
      <c r="J21" s="138"/>
      <c r="K21" s="284"/>
      <c r="L21" s="284"/>
      <c r="M21" s="284"/>
      <c r="N21" s="284"/>
      <c r="O21" s="285"/>
      <c r="P21" s="172"/>
    </row>
    <row r="22" spans="1:16" ht="15.75">
      <c r="A22" s="132">
        <v>7</v>
      </c>
      <c r="B22" s="169" t="s">
        <v>187</v>
      </c>
      <c r="C22" s="218">
        <f>IIN_VK_SK!F17</f>
        <v>450053291.30823123</v>
      </c>
      <c r="D22" s="216">
        <v>35229892</v>
      </c>
      <c r="E22" s="212">
        <v>29862132</v>
      </c>
      <c r="F22" s="212">
        <v>436678</v>
      </c>
      <c r="G22" s="212">
        <v>10391739</v>
      </c>
      <c r="H22" s="220">
        <f t="shared" si="1"/>
        <v>75920441</v>
      </c>
      <c r="I22" s="218">
        <f t="shared" si="2"/>
        <v>525973732.30823123</v>
      </c>
      <c r="J22" s="138"/>
      <c r="K22" s="284"/>
      <c r="L22" s="284"/>
      <c r="M22" s="284"/>
      <c r="N22" s="284"/>
      <c r="O22" s="285"/>
      <c r="P22" s="172"/>
    </row>
    <row r="23" spans="1:16" ht="15.75">
      <c r="A23" s="132">
        <v>8</v>
      </c>
      <c r="B23" s="169" t="s">
        <v>166</v>
      </c>
      <c r="C23" s="218">
        <f>IIN_VK_SK!F18</f>
        <v>13957605.83627182</v>
      </c>
      <c r="D23" s="216">
        <v>423821</v>
      </c>
      <c r="E23" s="212">
        <v>562693</v>
      </c>
      <c r="F23" s="212">
        <v>13308</v>
      </c>
      <c r="G23" s="212">
        <v>236050</v>
      </c>
      <c r="H23" s="220">
        <f t="shared" si="1"/>
        <v>1235872</v>
      </c>
      <c r="I23" s="218">
        <f t="shared" si="2"/>
        <v>15193477.83627182</v>
      </c>
      <c r="J23" s="138"/>
      <c r="K23" s="284"/>
      <c r="L23" s="284"/>
      <c r="M23" s="284"/>
      <c r="N23" s="284"/>
      <c r="O23" s="285"/>
      <c r="P23" s="172"/>
    </row>
    <row r="24" spans="1:16" ht="15.75">
      <c r="A24" s="135">
        <v>9</v>
      </c>
      <c r="B24" s="171" t="s">
        <v>188</v>
      </c>
      <c r="C24" s="221">
        <f>IIN_VK_SK!F19</f>
        <v>24101339.835399963</v>
      </c>
      <c r="D24" s="226">
        <v>1424544</v>
      </c>
      <c r="E24" s="292">
        <v>1141854</v>
      </c>
      <c r="F24" s="227">
        <v>92985</v>
      </c>
      <c r="G24" s="227">
        <v>268620</v>
      </c>
      <c r="H24" s="224">
        <f t="shared" si="1"/>
        <v>2928003</v>
      </c>
      <c r="I24" s="221">
        <f t="shared" si="2"/>
        <v>27029342.835399963</v>
      </c>
      <c r="J24" s="138"/>
      <c r="K24" s="284"/>
      <c r="L24" s="284"/>
      <c r="M24" s="284"/>
      <c r="N24" s="284"/>
      <c r="O24" s="285"/>
      <c r="P24" s="172"/>
    </row>
    <row r="25" spans="1:16" ht="15.75">
      <c r="A25" s="397" t="s">
        <v>193</v>
      </c>
      <c r="B25" s="397"/>
      <c r="C25" s="211">
        <f aca="true" t="shared" si="3" ref="C25:I25">SUM(C16:C24)</f>
        <v>652963055.4959155</v>
      </c>
      <c r="D25" s="225">
        <f>SUM(D16:D24)</f>
        <v>46933556</v>
      </c>
      <c r="E25" s="225">
        <f>SUM(E16:E24)</f>
        <v>37298632</v>
      </c>
      <c r="F25" s="225">
        <f>SUM(F16:F24)</f>
        <v>623861</v>
      </c>
      <c r="G25" s="225">
        <f>SUM(G16:G24)</f>
        <v>13678054</v>
      </c>
      <c r="H25" s="211">
        <f t="shared" si="3"/>
        <v>98534103</v>
      </c>
      <c r="I25" s="211">
        <f t="shared" si="3"/>
        <v>751497158.4959155</v>
      </c>
      <c r="J25" s="138"/>
      <c r="K25" s="283"/>
      <c r="L25" s="283"/>
      <c r="M25" s="283"/>
      <c r="N25" s="283"/>
      <c r="O25" s="285"/>
      <c r="P25" s="172"/>
    </row>
    <row r="26" spans="1:16" ht="15.75">
      <c r="A26" s="134">
        <v>10</v>
      </c>
      <c r="B26" s="168" t="s">
        <v>99</v>
      </c>
      <c r="C26" s="228">
        <f>IIN_VK_SK!F20</f>
        <v>875844.1134272642</v>
      </c>
      <c r="D26" s="229">
        <v>99756</v>
      </c>
      <c r="E26" s="230">
        <v>2699</v>
      </c>
      <c r="F26" s="230">
        <v>793</v>
      </c>
      <c r="G26" s="230">
        <v>6854</v>
      </c>
      <c r="H26" s="231">
        <f t="shared" si="1"/>
        <v>110102</v>
      </c>
      <c r="I26" s="228">
        <f aca="true" t="shared" si="4" ref="I26:I57">C26+H26</f>
        <v>985946.1134272642</v>
      </c>
      <c r="J26" s="138"/>
      <c r="K26" s="284"/>
      <c r="L26" s="284"/>
      <c r="M26" s="284"/>
      <c r="N26" s="284"/>
      <c r="O26" s="285"/>
      <c r="P26" s="172"/>
    </row>
    <row r="27" spans="1:16" ht="15.75">
      <c r="A27" s="132">
        <v>11</v>
      </c>
      <c r="B27" s="169" t="s">
        <v>34</v>
      </c>
      <c r="C27" s="218">
        <f>IIN_VK_SK!F21</f>
        <v>4809712.739124576</v>
      </c>
      <c r="D27" s="217">
        <v>154693</v>
      </c>
      <c r="E27" s="213">
        <v>147889</v>
      </c>
      <c r="F27" s="213">
        <v>21330</v>
      </c>
      <c r="G27" s="213">
        <v>40301</v>
      </c>
      <c r="H27" s="220">
        <f t="shared" si="1"/>
        <v>364213</v>
      </c>
      <c r="I27" s="218">
        <f t="shared" si="4"/>
        <v>5173925.739124576</v>
      </c>
      <c r="J27" s="138"/>
      <c r="K27" s="284"/>
      <c r="L27" s="284"/>
      <c r="M27" s="284"/>
      <c r="N27" s="284"/>
      <c r="O27" s="285"/>
      <c r="P27" s="172"/>
    </row>
    <row r="28" spans="1:16" ht="15.75">
      <c r="A28" s="132">
        <v>12</v>
      </c>
      <c r="B28" s="169" t="s">
        <v>83</v>
      </c>
      <c r="C28" s="218">
        <f>IIN_VK_SK!F22</f>
        <v>3258142.172354827</v>
      </c>
      <c r="D28" s="217">
        <v>346348</v>
      </c>
      <c r="E28" s="293">
        <v>31896</v>
      </c>
      <c r="F28" s="213">
        <v>11703</v>
      </c>
      <c r="G28" s="213">
        <v>24244</v>
      </c>
      <c r="H28" s="220">
        <f t="shared" si="1"/>
        <v>414191</v>
      </c>
      <c r="I28" s="218">
        <f t="shared" si="4"/>
        <v>3672333.172354827</v>
      </c>
      <c r="J28" s="138"/>
      <c r="K28" s="284"/>
      <c r="L28" s="284"/>
      <c r="M28" s="284"/>
      <c r="N28" s="284"/>
      <c r="O28" s="285"/>
      <c r="P28" s="172"/>
    </row>
    <row r="29" spans="1:16" ht="15.75">
      <c r="A29" s="132">
        <v>13</v>
      </c>
      <c r="B29" s="169" t="s">
        <v>124</v>
      </c>
      <c r="C29" s="218">
        <f>IIN_VK_SK!F23</f>
        <v>1118336.753391589</v>
      </c>
      <c r="D29" s="217">
        <v>85599</v>
      </c>
      <c r="E29" s="213">
        <v>4526</v>
      </c>
      <c r="F29" s="213">
        <v>0</v>
      </c>
      <c r="G29" s="213">
        <v>4058</v>
      </c>
      <c r="H29" s="220">
        <f t="shared" si="1"/>
        <v>94183</v>
      </c>
      <c r="I29" s="218">
        <f t="shared" si="4"/>
        <v>1212519.753391589</v>
      </c>
      <c r="J29" s="138"/>
      <c r="K29" s="284"/>
      <c r="L29" s="284"/>
      <c r="M29" s="284"/>
      <c r="N29" s="284"/>
      <c r="O29" s="285"/>
      <c r="P29" s="172"/>
    </row>
    <row r="30" spans="1:16" ht="15.75">
      <c r="A30" s="132">
        <v>14</v>
      </c>
      <c r="B30" s="169" t="s">
        <v>86</v>
      </c>
      <c r="C30" s="218">
        <f>IIN_VK_SK!F24</f>
        <v>1620527.0017279491</v>
      </c>
      <c r="D30" s="217">
        <v>156338</v>
      </c>
      <c r="E30" s="213">
        <v>8133</v>
      </c>
      <c r="F30" s="213">
        <v>128</v>
      </c>
      <c r="G30" s="213">
        <v>8654</v>
      </c>
      <c r="H30" s="220">
        <f t="shared" si="1"/>
        <v>173253</v>
      </c>
      <c r="I30" s="218">
        <f t="shared" si="4"/>
        <v>1793780.0017279491</v>
      </c>
      <c r="J30" s="138"/>
      <c r="K30" s="284"/>
      <c r="L30" s="284"/>
      <c r="M30" s="284"/>
      <c r="N30" s="284"/>
      <c r="O30" s="285"/>
      <c r="P30" s="172"/>
    </row>
    <row r="31" spans="1:16" ht="15.75">
      <c r="A31" s="132">
        <v>15</v>
      </c>
      <c r="B31" s="169" t="s">
        <v>77</v>
      </c>
      <c r="C31" s="218">
        <f>IIN_VK_SK!F25</f>
        <v>579928.3555584094</v>
      </c>
      <c r="D31" s="217">
        <v>71949</v>
      </c>
      <c r="E31" s="213">
        <v>3186</v>
      </c>
      <c r="F31" s="213">
        <v>3063</v>
      </c>
      <c r="G31" s="213">
        <v>3177</v>
      </c>
      <c r="H31" s="220">
        <f t="shared" si="1"/>
        <v>81375</v>
      </c>
      <c r="I31" s="218">
        <f t="shared" si="4"/>
        <v>661303.3555584094</v>
      </c>
      <c r="J31" s="138"/>
      <c r="K31" s="284"/>
      <c r="L31" s="284"/>
      <c r="M31" s="284"/>
      <c r="N31" s="284"/>
      <c r="O31" s="285"/>
      <c r="P31" s="172"/>
    </row>
    <row r="32" spans="1:16" ht="15.75">
      <c r="A32" s="132">
        <v>16</v>
      </c>
      <c r="B32" s="169" t="s">
        <v>38</v>
      </c>
      <c r="C32" s="218">
        <f>IIN_VK_SK!F26</f>
        <v>5842660.521224895</v>
      </c>
      <c r="D32" s="217">
        <v>463661</v>
      </c>
      <c r="E32" s="213">
        <v>72441</v>
      </c>
      <c r="F32" s="213">
        <v>25714</v>
      </c>
      <c r="G32" s="213">
        <v>47002</v>
      </c>
      <c r="H32" s="220">
        <f t="shared" si="1"/>
        <v>608818</v>
      </c>
      <c r="I32" s="218">
        <f t="shared" si="4"/>
        <v>6451478.521224895</v>
      </c>
      <c r="J32" s="138"/>
      <c r="K32" s="284"/>
      <c r="L32" s="284"/>
      <c r="M32" s="284"/>
      <c r="N32" s="284"/>
      <c r="O32" s="285"/>
      <c r="P32" s="172"/>
    </row>
    <row r="33" spans="1:16" ht="15.75">
      <c r="A33" s="132">
        <v>17</v>
      </c>
      <c r="B33" s="169" t="s">
        <v>49</v>
      </c>
      <c r="C33" s="218">
        <f>IIN_VK_SK!F27</f>
        <v>2553108.5149153657</v>
      </c>
      <c r="D33" s="217">
        <v>241044</v>
      </c>
      <c r="E33" s="213">
        <v>27430</v>
      </c>
      <c r="F33" s="213">
        <v>13359</v>
      </c>
      <c r="G33" s="213">
        <v>21562</v>
      </c>
      <c r="H33" s="220">
        <f t="shared" si="1"/>
        <v>303395</v>
      </c>
      <c r="I33" s="218">
        <f t="shared" si="4"/>
        <v>2856503.5149153657</v>
      </c>
      <c r="J33" s="138"/>
      <c r="K33" s="284"/>
      <c r="L33" s="284"/>
      <c r="M33" s="284"/>
      <c r="N33" s="284"/>
      <c r="O33" s="285"/>
      <c r="P33" s="172"/>
    </row>
    <row r="34" spans="1:16" ht="15.75">
      <c r="A34" s="132">
        <v>18</v>
      </c>
      <c r="B34" s="169" t="s">
        <v>189</v>
      </c>
      <c r="C34" s="218">
        <f>IIN_VK_SK!F28</f>
        <v>1156974.450505467</v>
      </c>
      <c r="D34" s="217">
        <v>139498</v>
      </c>
      <c r="E34" s="213">
        <v>8139</v>
      </c>
      <c r="F34" s="213">
        <v>32146</v>
      </c>
      <c r="G34" s="213">
        <v>6912</v>
      </c>
      <c r="H34" s="220">
        <f t="shared" si="1"/>
        <v>186695</v>
      </c>
      <c r="I34" s="218">
        <f t="shared" si="4"/>
        <v>1343669.450505467</v>
      </c>
      <c r="J34" s="138"/>
      <c r="K34" s="284"/>
      <c r="L34" s="284"/>
      <c r="M34" s="284"/>
      <c r="N34" s="284"/>
      <c r="O34" s="285"/>
      <c r="P34" s="172"/>
    </row>
    <row r="35" spans="1:16" ht="15.75">
      <c r="A35" s="132">
        <v>19</v>
      </c>
      <c r="B35" s="169" t="s">
        <v>62</v>
      </c>
      <c r="C35" s="218">
        <f>IIN_VK_SK!F29</f>
        <v>2824777.136983635</v>
      </c>
      <c r="D35" s="217">
        <v>359257</v>
      </c>
      <c r="E35" s="213">
        <v>33137</v>
      </c>
      <c r="F35" s="213">
        <v>6252</v>
      </c>
      <c r="G35" s="293">
        <v>16529</v>
      </c>
      <c r="H35" s="220">
        <f t="shared" si="1"/>
        <v>415175</v>
      </c>
      <c r="I35" s="218">
        <f t="shared" si="4"/>
        <v>3239952.136983635</v>
      </c>
      <c r="J35" s="138"/>
      <c r="K35" s="284"/>
      <c r="L35" s="284"/>
      <c r="M35" s="284"/>
      <c r="N35" s="284"/>
      <c r="O35" s="285"/>
      <c r="P35" s="172"/>
    </row>
    <row r="36" spans="1:16" ht="15.75">
      <c r="A36" s="132">
        <v>20</v>
      </c>
      <c r="B36" s="169" t="s">
        <v>125</v>
      </c>
      <c r="C36" s="218">
        <f>IIN_VK_SK!F30</f>
        <v>7225776.936779195</v>
      </c>
      <c r="D36" s="291">
        <v>807910</v>
      </c>
      <c r="E36" s="213">
        <v>165655</v>
      </c>
      <c r="F36" s="213">
        <v>4439</v>
      </c>
      <c r="G36" s="213">
        <v>171839</v>
      </c>
      <c r="H36" s="220">
        <f t="shared" si="1"/>
        <v>1149843</v>
      </c>
      <c r="I36" s="218">
        <f t="shared" si="4"/>
        <v>8375619.936779195</v>
      </c>
      <c r="J36" s="138"/>
      <c r="K36" s="284"/>
      <c r="L36" s="284"/>
      <c r="M36" s="284"/>
      <c r="N36" s="284"/>
      <c r="O36" s="285"/>
      <c r="P36" s="172"/>
    </row>
    <row r="37" spans="1:16" ht="15.75">
      <c r="A37" s="132">
        <v>21</v>
      </c>
      <c r="B37" s="169" t="s">
        <v>102</v>
      </c>
      <c r="C37" s="218">
        <f>IIN_VK_SK!F31</f>
        <v>7885120.151548368</v>
      </c>
      <c r="D37" s="217">
        <v>736796</v>
      </c>
      <c r="E37" s="213">
        <v>145177</v>
      </c>
      <c r="F37" s="213">
        <v>40374</v>
      </c>
      <c r="G37" s="213">
        <v>182247</v>
      </c>
      <c r="H37" s="220">
        <f t="shared" si="1"/>
        <v>1104594</v>
      </c>
      <c r="I37" s="218">
        <f t="shared" si="4"/>
        <v>8989714.151548367</v>
      </c>
      <c r="J37" s="138"/>
      <c r="K37" s="284"/>
      <c r="L37" s="284"/>
      <c r="M37" s="284"/>
      <c r="N37" s="284"/>
      <c r="O37" s="285"/>
      <c r="P37" s="172"/>
    </row>
    <row r="38" spans="1:16" ht="15.75">
      <c r="A38" s="132">
        <v>22</v>
      </c>
      <c r="B38" s="169" t="s">
        <v>108</v>
      </c>
      <c r="C38" s="218">
        <f>IIN_VK_SK!F32</f>
        <v>2913957.8145612823</v>
      </c>
      <c r="D38" s="217">
        <v>205801</v>
      </c>
      <c r="E38" s="213">
        <v>24707</v>
      </c>
      <c r="F38" s="213">
        <v>8614</v>
      </c>
      <c r="G38" s="213">
        <v>37427</v>
      </c>
      <c r="H38" s="220">
        <f t="shared" si="1"/>
        <v>276549</v>
      </c>
      <c r="I38" s="218">
        <f t="shared" si="4"/>
        <v>3190506.8145612823</v>
      </c>
      <c r="J38" s="138"/>
      <c r="K38" s="284"/>
      <c r="L38" s="284"/>
      <c r="M38" s="284"/>
      <c r="N38" s="284"/>
      <c r="O38" s="285"/>
      <c r="P38" s="172"/>
    </row>
    <row r="39" spans="1:16" ht="15.75">
      <c r="A39" s="132">
        <v>23</v>
      </c>
      <c r="B39" s="169" t="s">
        <v>39</v>
      </c>
      <c r="C39" s="218">
        <f>IIN_VK_SK!F33</f>
        <v>320412.66144765826</v>
      </c>
      <c r="D39" s="217">
        <v>55954</v>
      </c>
      <c r="E39" s="214">
        <v>1128</v>
      </c>
      <c r="F39" s="213">
        <v>141</v>
      </c>
      <c r="G39" s="213">
        <v>1389</v>
      </c>
      <c r="H39" s="220">
        <f t="shared" si="1"/>
        <v>58612</v>
      </c>
      <c r="I39" s="218">
        <f t="shared" si="4"/>
        <v>379024.66144765826</v>
      </c>
      <c r="J39" s="138"/>
      <c r="K39" s="284"/>
      <c r="L39" s="284"/>
      <c r="M39" s="284"/>
      <c r="N39" s="284"/>
      <c r="O39" s="285"/>
      <c r="P39" s="172"/>
    </row>
    <row r="40" spans="1:16" ht="15.75">
      <c r="A40" s="132">
        <v>24</v>
      </c>
      <c r="B40" s="169" t="s">
        <v>40</v>
      </c>
      <c r="C40" s="218">
        <f>IIN_VK_SK!F34</f>
        <v>4525402.168890191</v>
      </c>
      <c r="D40" s="217">
        <v>299270</v>
      </c>
      <c r="E40" s="213">
        <v>50539</v>
      </c>
      <c r="F40" s="213">
        <v>5676</v>
      </c>
      <c r="G40" s="213">
        <v>30163</v>
      </c>
      <c r="H40" s="220">
        <f t="shared" si="1"/>
        <v>385648</v>
      </c>
      <c r="I40" s="218">
        <f t="shared" si="4"/>
        <v>4911050.168890191</v>
      </c>
      <c r="J40" s="138"/>
      <c r="K40" s="284"/>
      <c r="L40" s="284"/>
      <c r="M40" s="284"/>
      <c r="N40" s="284"/>
      <c r="O40" s="285"/>
      <c r="P40" s="172"/>
    </row>
    <row r="41" spans="1:16" ht="15.75">
      <c r="A41" s="132">
        <v>25</v>
      </c>
      <c r="B41" s="169" t="s">
        <v>45</v>
      </c>
      <c r="C41" s="218">
        <f>IIN_VK_SK!F35</f>
        <v>10222020.375889866</v>
      </c>
      <c r="D41" s="217">
        <v>1157387</v>
      </c>
      <c r="E41" s="213">
        <v>183412</v>
      </c>
      <c r="F41" s="213">
        <v>57140</v>
      </c>
      <c r="G41" s="213">
        <v>112716</v>
      </c>
      <c r="H41" s="220">
        <f t="shared" si="1"/>
        <v>1510655</v>
      </c>
      <c r="I41" s="218">
        <f t="shared" si="4"/>
        <v>11732675.375889866</v>
      </c>
      <c r="J41" s="138"/>
      <c r="K41" s="284"/>
      <c r="L41" s="284"/>
      <c r="M41" s="284"/>
      <c r="N41" s="284"/>
      <c r="O41" s="285"/>
      <c r="P41" s="172"/>
    </row>
    <row r="42" spans="1:16" ht="15.75">
      <c r="A42" s="132">
        <v>26</v>
      </c>
      <c r="B42" s="169" t="s">
        <v>126</v>
      </c>
      <c r="C42" s="218">
        <f>IIN_VK_SK!F36</f>
        <v>1560634.206138587</v>
      </c>
      <c r="D42" s="217">
        <v>126001</v>
      </c>
      <c r="E42" s="213">
        <v>14347</v>
      </c>
      <c r="F42" s="213">
        <v>13591</v>
      </c>
      <c r="G42" s="213">
        <v>12504</v>
      </c>
      <c r="H42" s="220">
        <f t="shared" si="1"/>
        <v>166443</v>
      </c>
      <c r="I42" s="218">
        <f t="shared" si="4"/>
        <v>1727077.206138587</v>
      </c>
      <c r="J42" s="138"/>
      <c r="K42" s="284"/>
      <c r="L42" s="284"/>
      <c r="M42" s="284"/>
      <c r="N42" s="284"/>
      <c r="O42" s="285"/>
      <c r="P42" s="172"/>
    </row>
    <row r="43" spans="1:16" ht="15.75">
      <c r="A43" s="132">
        <v>27</v>
      </c>
      <c r="B43" s="169" t="s">
        <v>127</v>
      </c>
      <c r="C43" s="218">
        <f>IIN_VK_SK!F37</f>
        <v>2320151.0968907243</v>
      </c>
      <c r="D43" s="217">
        <v>291047</v>
      </c>
      <c r="E43" s="213">
        <v>69348</v>
      </c>
      <c r="F43" s="213">
        <v>10497</v>
      </c>
      <c r="G43" s="213">
        <v>19310</v>
      </c>
      <c r="H43" s="220">
        <f t="shared" si="1"/>
        <v>390202</v>
      </c>
      <c r="I43" s="218">
        <f t="shared" si="4"/>
        <v>2710353.0968907243</v>
      </c>
      <c r="J43" s="138"/>
      <c r="K43" s="284"/>
      <c r="L43" s="284"/>
      <c r="M43" s="284"/>
      <c r="N43" s="284"/>
      <c r="O43" s="285"/>
      <c r="P43" s="172"/>
    </row>
    <row r="44" spans="1:16" ht="15.75">
      <c r="A44" s="132">
        <v>28</v>
      </c>
      <c r="B44" s="169" t="s">
        <v>120</v>
      </c>
      <c r="C44" s="218">
        <f>IIN_VK_SK!F38</f>
        <v>3024166.7128765318</v>
      </c>
      <c r="D44" s="217">
        <v>285630</v>
      </c>
      <c r="E44" s="213">
        <v>27873</v>
      </c>
      <c r="F44" s="213">
        <v>44651</v>
      </c>
      <c r="G44" s="213">
        <v>31687</v>
      </c>
      <c r="H44" s="220">
        <f t="shared" si="1"/>
        <v>389841</v>
      </c>
      <c r="I44" s="218">
        <f t="shared" si="4"/>
        <v>3414007.7128765318</v>
      </c>
      <c r="J44" s="138"/>
      <c r="K44" s="284"/>
      <c r="L44" s="284"/>
      <c r="M44" s="284"/>
      <c r="N44" s="284"/>
      <c r="O44" s="285"/>
      <c r="P44" s="172"/>
    </row>
    <row r="45" spans="1:16" ht="15.75">
      <c r="A45" s="132">
        <v>29</v>
      </c>
      <c r="B45" s="169" t="s">
        <v>128</v>
      </c>
      <c r="C45" s="218">
        <f>IIN_VK_SK!F39</f>
        <v>5003077.812184064</v>
      </c>
      <c r="D45" s="217">
        <v>701075</v>
      </c>
      <c r="E45" s="213">
        <v>57744</v>
      </c>
      <c r="F45" s="213">
        <v>0</v>
      </c>
      <c r="G45" s="213">
        <v>188698</v>
      </c>
      <c r="H45" s="220">
        <f t="shared" si="1"/>
        <v>947517</v>
      </c>
      <c r="I45" s="218">
        <f t="shared" si="4"/>
        <v>5950594.812184064</v>
      </c>
      <c r="J45" s="138"/>
      <c r="K45" s="284"/>
      <c r="L45" s="284"/>
      <c r="M45" s="284"/>
      <c r="N45" s="284"/>
      <c r="O45" s="285"/>
      <c r="P45" s="172"/>
    </row>
    <row r="46" spans="1:16" ht="15.75">
      <c r="A46" s="132">
        <v>30</v>
      </c>
      <c r="B46" s="169" t="s">
        <v>50</v>
      </c>
      <c r="C46" s="218">
        <f>IIN_VK_SK!F40</f>
        <v>8880534.234989546</v>
      </c>
      <c r="D46" s="291">
        <v>423985</v>
      </c>
      <c r="E46" s="213">
        <v>270881</v>
      </c>
      <c r="F46" s="213">
        <v>22368</v>
      </c>
      <c r="G46" s="213">
        <v>139238</v>
      </c>
      <c r="H46" s="220">
        <f t="shared" si="1"/>
        <v>856472</v>
      </c>
      <c r="I46" s="218">
        <f t="shared" si="4"/>
        <v>9737006.234989546</v>
      </c>
      <c r="J46" s="138"/>
      <c r="K46" s="284"/>
      <c r="L46" s="284"/>
      <c r="M46" s="284"/>
      <c r="N46" s="284"/>
      <c r="O46" s="285"/>
      <c r="P46" s="172"/>
    </row>
    <row r="47" spans="1:16" ht="15.75">
      <c r="A47" s="132">
        <v>31</v>
      </c>
      <c r="B47" s="169" t="s">
        <v>92</v>
      </c>
      <c r="C47" s="218">
        <f>IIN_VK_SK!F41</f>
        <v>957474.4194892825</v>
      </c>
      <c r="D47" s="217">
        <v>68333</v>
      </c>
      <c r="E47" s="213">
        <v>13260</v>
      </c>
      <c r="F47" s="213">
        <v>5082</v>
      </c>
      <c r="G47" s="213">
        <v>5858</v>
      </c>
      <c r="H47" s="220">
        <f t="shared" si="1"/>
        <v>92533</v>
      </c>
      <c r="I47" s="218">
        <f t="shared" si="4"/>
        <v>1050007.4194892826</v>
      </c>
      <c r="J47" s="138"/>
      <c r="K47" s="284"/>
      <c r="L47" s="284"/>
      <c r="M47" s="284"/>
      <c r="N47" s="284"/>
      <c r="O47" s="285"/>
      <c r="P47" s="172"/>
    </row>
    <row r="48" spans="1:16" ht="15.75">
      <c r="A48" s="132">
        <v>32</v>
      </c>
      <c r="B48" s="169" t="s">
        <v>90</v>
      </c>
      <c r="C48" s="218">
        <f>IIN_VK_SK!F42</f>
        <v>696201.3934124782</v>
      </c>
      <c r="D48" s="217">
        <v>116540</v>
      </c>
      <c r="E48" s="213">
        <v>1820</v>
      </c>
      <c r="F48" s="213">
        <v>24</v>
      </c>
      <c r="G48" s="213">
        <v>4777</v>
      </c>
      <c r="H48" s="220">
        <f t="shared" si="1"/>
        <v>123161</v>
      </c>
      <c r="I48" s="218">
        <f t="shared" si="4"/>
        <v>819362.3934124782</v>
      </c>
      <c r="J48" s="138"/>
      <c r="K48" s="284"/>
      <c r="L48" s="284"/>
      <c r="M48" s="284"/>
      <c r="N48" s="284"/>
      <c r="O48" s="285"/>
      <c r="P48" s="172"/>
    </row>
    <row r="49" spans="1:16" ht="15.75">
      <c r="A49" s="132">
        <v>33</v>
      </c>
      <c r="B49" s="169" t="s">
        <v>76</v>
      </c>
      <c r="C49" s="218">
        <f>IIN_VK_SK!F43</f>
        <v>1960717.1354249027</v>
      </c>
      <c r="D49" s="217">
        <v>253357</v>
      </c>
      <c r="E49" s="213">
        <v>13402</v>
      </c>
      <c r="F49" s="213">
        <v>507</v>
      </c>
      <c r="G49" s="213">
        <v>13385</v>
      </c>
      <c r="H49" s="220">
        <f t="shared" si="1"/>
        <v>280651</v>
      </c>
      <c r="I49" s="218">
        <f t="shared" si="4"/>
        <v>2241368.1354249027</v>
      </c>
      <c r="J49" s="138"/>
      <c r="K49" s="284"/>
      <c r="L49" s="284"/>
      <c r="M49" s="284"/>
      <c r="N49" s="284"/>
      <c r="O49" s="285"/>
      <c r="P49" s="172"/>
    </row>
    <row r="50" spans="1:16" ht="15.75">
      <c r="A50" s="132">
        <v>34</v>
      </c>
      <c r="B50" s="169" t="s">
        <v>58</v>
      </c>
      <c r="C50" s="218">
        <f>IIN_VK_SK!F44</f>
        <v>6415349.895245588</v>
      </c>
      <c r="D50" s="217">
        <v>635080</v>
      </c>
      <c r="E50" s="213">
        <v>71743</v>
      </c>
      <c r="F50" s="213">
        <v>60368</v>
      </c>
      <c r="G50" s="213">
        <v>55777</v>
      </c>
      <c r="H50" s="220">
        <f t="shared" si="1"/>
        <v>822968</v>
      </c>
      <c r="I50" s="218">
        <f t="shared" si="4"/>
        <v>7238317.895245588</v>
      </c>
      <c r="J50" s="138"/>
      <c r="K50" s="284"/>
      <c r="L50" s="284"/>
      <c r="M50" s="284"/>
      <c r="N50" s="284"/>
      <c r="O50" s="285"/>
      <c r="P50" s="172"/>
    </row>
    <row r="51" spans="1:16" ht="15.75">
      <c r="A51" s="132">
        <v>35</v>
      </c>
      <c r="B51" s="169" t="s">
        <v>65</v>
      </c>
      <c r="C51" s="218">
        <f>IIN_VK_SK!F45</f>
        <v>10170350.770756952</v>
      </c>
      <c r="D51" s="217">
        <v>1108605</v>
      </c>
      <c r="E51" s="213">
        <v>188047</v>
      </c>
      <c r="F51" s="213">
        <v>2275</v>
      </c>
      <c r="G51" s="213">
        <v>97245</v>
      </c>
      <c r="H51" s="220">
        <f t="shared" si="1"/>
        <v>1396172</v>
      </c>
      <c r="I51" s="218">
        <f t="shared" si="4"/>
        <v>11566522.770756952</v>
      </c>
      <c r="J51" s="138"/>
      <c r="K51" s="284"/>
      <c r="L51" s="284"/>
      <c r="M51" s="284"/>
      <c r="N51" s="284"/>
      <c r="O51" s="285"/>
      <c r="P51" s="172"/>
    </row>
    <row r="52" spans="1:16" ht="15.75">
      <c r="A52" s="132">
        <v>36</v>
      </c>
      <c r="B52" s="169" t="s">
        <v>112</v>
      </c>
      <c r="C52" s="218">
        <f>IIN_VK_SK!F46</f>
        <v>1616511.6966831232</v>
      </c>
      <c r="D52" s="217">
        <v>176301</v>
      </c>
      <c r="E52" s="213">
        <v>15973</v>
      </c>
      <c r="F52" s="213">
        <v>1010</v>
      </c>
      <c r="G52" s="213">
        <v>11216</v>
      </c>
      <c r="H52" s="220">
        <f t="shared" si="1"/>
        <v>204500</v>
      </c>
      <c r="I52" s="218">
        <f t="shared" si="4"/>
        <v>1821011.6966831232</v>
      </c>
      <c r="J52" s="138"/>
      <c r="K52" s="284"/>
      <c r="L52" s="284"/>
      <c r="M52" s="284"/>
      <c r="N52" s="284"/>
      <c r="O52" s="285"/>
      <c r="P52" s="172"/>
    </row>
    <row r="53" spans="1:16" ht="15.75">
      <c r="A53" s="132">
        <v>37</v>
      </c>
      <c r="B53" s="169" t="s">
        <v>80</v>
      </c>
      <c r="C53" s="218">
        <f>IIN_VK_SK!F47</f>
        <v>1091205.7740240633</v>
      </c>
      <c r="D53" s="217">
        <v>214353</v>
      </c>
      <c r="E53" s="213">
        <v>4283</v>
      </c>
      <c r="F53" s="213">
        <v>8822</v>
      </c>
      <c r="G53" s="213">
        <v>7002</v>
      </c>
      <c r="H53" s="220">
        <f t="shared" si="1"/>
        <v>234460</v>
      </c>
      <c r="I53" s="218">
        <f t="shared" si="4"/>
        <v>1325665.7740240633</v>
      </c>
      <c r="J53" s="138"/>
      <c r="K53" s="284"/>
      <c r="L53" s="284"/>
      <c r="M53" s="284"/>
      <c r="N53" s="284"/>
      <c r="O53" s="285"/>
      <c r="P53" s="172"/>
    </row>
    <row r="54" spans="1:16" ht="15.75">
      <c r="A54" s="132">
        <v>38</v>
      </c>
      <c r="B54" s="169" t="s">
        <v>129</v>
      </c>
      <c r="C54" s="218">
        <f>IIN_VK_SK!F48</f>
        <v>3707152.2864694963</v>
      </c>
      <c r="D54" s="217">
        <v>313120</v>
      </c>
      <c r="E54" s="213">
        <v>58156</v>
      </c>
      <c r="F54" s="213">
        <v>9701</v>
      </c>
      <c r="G54" s="213">
        <v>91075</v>
      </c>
      <c r="H54" s="220">
        <f t="shared" si="1"/>
        <v>472052</v>
      </c>
      <c r="I54" s="218">
        <f t="shared" si="4"/>
        <v>4179204.2864694963</v>
      </c>
      <c r="J54" s="138"/>
      <c r="K54" s="284"/>
      <c r="L54" s="284"/>
      <c r="M54" s="284"/>
      <c r="N54" s="284"/>
      <c r="O54" s="285"/>
      <c r="P54" s="172"/>
    </row>
    <row r="55" spans="1:16" ht="15.75">
      <c r="A55" s="132">
        <v>39</v>
      </c>
      <c r="B55" s="169" t="s">
        <v>94</v>
      </c>
      <c r="C55" s="218">
        <f>IIN_VK_SK!F49</f>
        <v>1078686.75617885</v>
      </c>
      <c r="D55" s="217">
        <v>108171</v>
      </c>
      <c r="E55" s="213">
        <v>16175</v>
      </c>
      <c r="F55" s="213">
        <v>5444</v>
      </c>
      <c r="G55" s="213">
        <v>7861</v>
      </c>
      <c r="H55" s="220">
        <f t="shared" si="1"/>
        <v>137651</v>
      </c>
      <c r="I55" s="218">
        <f t="shared" si="4"/>
        <v>1216337.75617885</v>
      </c>
      <c r="J55" s="138"/>
      <c r="K55" s="284"/>
      <c r="L55" s="284"/>
      <c r="M55" s="284"/>
      <c r="N55" s="284"/>
      <c r="O55" s="285"/>
      <c r="P55" s="172"/>
    </row>
    <row r="56" spans="1:16" ht="15.75">
      <c r="A56" s="132">
        <v>40</v>
      </c>
      <c r="B56" s="169" t="s">
        <v>130</v>
      </c>
      <c r="C56" s="218">
        <f>IIN_VK_SK!F50</f>
        <v>7092394.9003407555</v>
      </c>
      <c r="D56" s="217">
        <v>771031</v>
      </c>
      <c r="E56" s="213">
        <v>199228</v>
      </c>
      <c r="F56" s="213">
        <v>11827</v>
      </c>
      <c r="G56" s="213">
        <v>245600</v>
      </c>
      <c r="H56" s="220">
        <f t="shared" si="1"/>
        <v>1227686</v>
      </c>
      <c r="I56" s="218">
        <f t="shared" si="4"/>
        <v>8320080.9003407555</v>
      </c>
      <c r="J56" s="138"/>
      <c r="K56" s="284"/>
      <c r="L56" s="284"/>
      <c r="M56" s="284"/>
      <c r="N56" s="284"/>
      <c r="O56" s="285"/>
      <c r="P56" s="172"/>
    </row>
    <row r="57" spans="1:16" ht="15.75">
      <c r="A57" s="132">
        <v>41</v>
      </c>
      <c r="B57" s="169" t="s">
        <v>131</v>
      </c>
      <c r="C57" s="218">
        <f>IIN_VK_SK!F51</f>
        <v>4092990.2737935237</v>
      </c>
      <c r="D57" s="217">
        <v>415467</v>
      </c>
      <c r="E57" s="213">
        <v>62857</v>
      </c>
      <c r="F57" s="213">
        <v>25738</v>
      </c>
      <c r="G57" s="213">
        <v>43550</v>
      </c>
      <c r="H57" s="220">
        <f t="shared" si="1"/>
        <v>547612</v>
      </c>
      <c r="I57" s="218">
        <f t="shared" si="4"/>
        <v>4640602.273793524</v>
      </c>
      <c r="J57" s="138"/>
      <c r="K57" s="284"/>
      <c r="L57" s="284"/>
      <c r="M57" s="284"/>
      <c r="N57" s="284"/>
      <c r="O57" s="285"/>
      <c r="P57" s="172"/>
    </row>
    <row r="58" spans="1:16" ht="15.75">
      <c r="A58" s="132">
        <v>42</v>
      </c>
      <c r="B58" s="169" t="s">
        <v>66</v>
      </c>
      <c r="C58" s="218">
        <f>IIN_VK_SK!F52</f>
        <v>8456124.469345078</v>
      </c>
      <c r="D58" s="217">
        <v>635970</v>
      </c>
      <c r="E58" s="213">
        <v>115396</v>
      </c>
      <c r="F58" s="213">
        <v>3265</v>
      </c>
      <c r="G58" s="213">
        <v>61771</v>
      </c>
      <c r="H58" s="220">
        <f t="shared" si="1"/>
        <v>816402</v>
      </c>
      <c r="I58" s="218">
        <f aca="true" t="shared" si="5" ref="I58:I89">C58+H58</f>
        <v>9272526.469345078</v>
      </c>
      <c r="J58" s="138"/>
      <c r="K58" s="284"/>
      <c r="L58" s="284"/>
      <c r="M58" s="284"/>
      <c r="N58" s="284"/>
      <c r="O58" s="285"/>
      <c r="P58" s="172"/>
    </row>
    <row r="59" spans="1:16" ht="15.75">
      <c r="A59" s="132">
        <v>43</v>
      </c>
      <c r="B59" s="169" t="s">
        <v>44</v>
      </c>
      <c r="C59" s="218">
        <f>IIN_VK_SK!F53</f>
        <v>4374132.4704755</v>
      </c>
      <c r="D59" s="217">
        <v>300536</v>
      </c>
      <c r="E59" s="213">
        <v>67404</v>
      </c>
      <c r="F59" s="213">
        <v>18163</v>
      </c>
      <c r="G59" s="213">
        <v>49088</v>
      </c>
      <c r="H59" s="220">
        <f t="shared" si="1"/>
        <v>435191</v>
      </c>
      <c r="I59" s="218">
        <f t="shared" si="5"/>
        <v>4809323.4704755</v>
      </c>
      <c r="J59" s="138"/>
      <c r="K59" s="284"/>
      <c r="L59" s="284"/>
      <c r="M59" s="284"/>
      <c r="N59" s="284"/>
      <c r="O59" s="285"/>
      <c r="P59" s="172"/>
    </row>
    <row r="60" spans="1:16" ht="15.75">
      <c r="A60" s="132">
        <v>44</v>
      </c>
      <c r="B60" s="169" t="s">
        <v>132</v>
      </c>
      <c r="C60" s="218">
        <f>IIN_VK_SK!F54</f>
        <v>6916359.020013258</v>
      </c>
      <c r="D60" s="217">
        <v>350876</v>
      </c>
      <c r="E60" s="213">
        <v>39960</v>
      </c>
      <c r="F60" s="213">
        <v>9895</v>
      </c>
      <c r="G60" s="213">
        <v>114158</v>
      </c>
      <c r="H60" s="220">
        <f t="shared" si="1"/>
        <v>514889</v>
      </c>
      <c r="I60" s="218">
        <f t="shared" si="5"/>
        <v>7431248.020013258</v>
      </c>
      <c r="J60" s="138"/>
      <c r="K60" s="284"/>
      <c r="L60" s="284"/>
      <c r="M60" s="284"/>
      <c r="N60" s="284"/>
      <c r="O60" s="285"/>
      <c r="P60" s="172"/>
    </row>
    <row r="61" spans="1:16" ht="15.75">
      <c r="A61" s="132">
        <v>45</v>
      </c>
      <c r="B61" s="169" t="s">
        <v>104</v>
      </c>
      <c r="C61" s="218">
        <f>IIN_VK_SK!F55</f>
        <v>4176580.2286215764</v>
      </c>
      <c r="D61" s="217">
        <v>188398</v>
      </c>
      <c r="E61" s="213">
        <v>131522</v>
      </c>
      <c r="F61" s="213">
        <v>26225</v>
      </c>
      <c r="G61" s="213">
        <v>60495</v>
      </c>
      <c r="H61" s="220">
        <f t="shared" si="1"/>
        <v>406640</v>
      </c>
      <c r="I61" s="218">
        <f t="shared" si="5"/>
        <v>4583220.228621576</v>
      </c>
      <c r="J61" s="138"/>
      <c r="K61" s="284"/>
      <c r="L61" s="284"/>
      <c r="M61" s="284"/>
      <c r="N61" s="284"/>
      <c r="O61" s="285"/>
      <c r="P61" s="172"/>
    </row>
    <row r="62" spans="1:16" ht="15.75">
      <c r="A62" s="132">
        <v>46</v>
      </c>
      <c r="B62" s="169" t="s">
        <v>60</v>
      </c>
      <c r="C62" s="218">
        <f>IIN_VK_SK!F56</f>
        <v>2472529.1029170332</v>
      </c>
      <c r="D62" s="217">
        <v>214815</v>
      </c>
      <c r="E62" s="213">
        <v>78604</v>
      </c>
      <c r="F62" s="213">
        <v>29835</v>
      </c>
      <c r="G62" s="213">
        <v>14288</v>
      </c>
      <c r="H62" s="220">
        <f t="shared" si="1"/>
        <v>337542</v>
      </c>
      <c r="I62" s="218">
        <f t="shared" si="5"/>
        <v>2810071.1029170332</v>
      </c>
      <c r="J62" s="138"/>
      <c r="K62" s="284"/>
      <c r="L62" s="284"/>
      <c r="M62" s="284"/>
      <c r="N62" s="284"/>
      <c r="O62" s="285"/>
      <c r="P62" s="172"/>
    </row>
    <row r="63" spans="1:16" ht="15.75">
      <c r="A63" s="132">
        <v>47</v>
      </c>
      <c r="B63" s="169" t="s">
        <v>31</v>
      </c>
      <c r="C63" s="218">
        <f>IIN_VK_SK!F57</f>
        <v>2302511.73280536</v>
      </c>
      <c r="D63" s="217">
        <v>194067</v>
      </c>
      <c r="E63" s="213">
        <v>12184</v>
      </c>
      <c r="F63" s="214">
        <v>411</v>
      </c>
      <c r="G63" s="213">
        <v>15253</v>
      </c>
      <c r="H63" s="220">
        <f t="shared" si="1"/>
        <v>221915</v>
      </c>
      <c r="I63" s="218">
        <f t="shared" si="5"/>
        <v>2524426.73280536</v>
      </c>
      <c r="J63" s="138"/>
      <c r="K63" s="284"/>
      <c r="L63" s="284"/>
      <c r="M63" s="284"/>
      <c r="N63" s="284"/>
      <c r="O63" s="285"/>
      <c r="P63" s="172"/>
    </row>
    <row r="64" spans="1:16" ht="15.75">
      <c r="A64" s="132">
        <v>48</v>
      </c>
      <c r="B64" s="169" t="s">
        <v>54</v>
      </c>
      <c r="C64" s="218">
        <f>IIN_VK_SK!F58</f>
        <v>770302.9114326858</v>
      </c>
      <c r="D64" s="217">
        <v>75469</v>
      </c>
      <c r="E64" s="213">
        <v>6530</v>
      </c>
      <c r="F64" s="213">
        <v>1776</v>
      </c>
      <c r="G64" s="213">
        <v>6033</v>
      </c>
      <c r="H64" s="220">
        <f t="shared" si="1"/>
        <v>89808</v>
      </c>
      <c r="I64" s="218">
        <f t="shared" si="5"/>
        <v>860110.9114326858</v>
      </c>
      <c r="J64" s="138"/>
      <c r="K64" s="284"/>
      <c r="L64" s="284"/>
      <c r="M64" s="284"/>
      <c r="N64" s="284"/>
      <c r="O64" s="285"/>
      <c r="P64" s="172"/>
    </row>
    <row r="65" spans="1:16" ht="15.75">
      <c r="A65" s="132">
        <v>49</v>
      </c>
      <c r="B65" s="169" t="s">
        <v>115</v>
      </c>
      <c r="C65" s="218">
        <f>IIN_VK_SK!F59</f>
        <v>967802.2875952097</v>
      </c>
      <c r="D65" s="217">
        <v>161859</v>
      </c>
      <c r="E65" s="213">
        <v>4018</v>
      </c>
      <c r="F65" s="213">
        <v>2729</v>
      </c>
      <c r="G65" s="213">
        <v>5511</v>
      </c>
      <c r="H65" s="220">
        <f t="shared" si="1"/>
        <v>174117</v>
      </c>
      <c r="I65" s="218">
        <f t="shared" si="5"/>
        <v>1141919.2875952097</v>
      </c>
      <c r="J65" s="138"/>
      <c r="K65" s="284"/>
      <c r="L65" s="284"/>
      <c r="M65" s="284"/>
      <c r="N65" s="284"/>
      <c r="O65" s="285"/>
      <c r="P65" s="172"/>
    </row>
    <row r="66" spans="1:16" ht="15.75">
      <c r="A66" s="132">
        <v>50</v>
      </c>
      <c r="B66" s="169" t="s">
        <v>71</v>
      </c>
      <c r="C66" s="218">
        <f>IIN_VK_SK!F60</f>
        <v>1458087.5792233082</v>
      </c>
      <c r="D66" s="217">
        <v>262659</v>
      </c>
      <c r="E66" s="213">
        <v>6017</v>
      </c>
      <c r="F66" s="213">
        <v>857</v>
      </c>
      <c r="G66" s="213">
        <v>8812</v>
      </c>
      <c r="H66" s="220">
        <f t="shared" si="1"/>
        <v>278345</v>
      </c>
      <c r="I66" s="218">
        <f t="shared" si="5"/>
        <v>1736432.5792233082</v>
      </c>
      <c r="J66" s="138"/>
      <c r="K66" s="284"/>
      <c r="L66" s="284"/>
      <c r="M66" s="284"/>
      <c r="N66" s="284"/>
      <c r="O66" s="285"/>
      <c r="P66" s="172"/>
    </row>
    <row r="67" spans="1:16" ht="15.75">
      <c r="A67" s="132">
        <v>51</v>
      </c>
      <c r="B67" s="169" t="s">
        <v>67</v>
      </c>
      <c r="C67" s="218">
        <f>IIN_VK_SK!F61</f>
        <v>9383464.226111332</v>
      </c>
      <c r="D67" s="217">
        <v>1677392</v>
      </c>
      <c r="E67" s="213">
        <v>63557</v>
      </c>
      <c r="F67" s="213">
        <v>55316</v>
      </c>
      <c r="G67" s="213">
        <v>89224</v>
      </c>
      <c r="H67" s="220">
        <f t="shared" si="1"/>
        <v>1885489</v>
      </c>
      <c r="I67" s="218">
        <f t="shared" si="5"/>
        <v>11268953.226111332</v>
      </c>
      <c r="J67" s="138"/>
      <c r="K67" s="284"/>
      <c r="L67" s="284"/>
      <c r="M67" s="284"/>
      <c r="N67" s="284"/>
      <c r="O67" s="285"/>
      <c r="P67" s="172"/>
    </row>
    <row r="68" spans="1:16" ht="15.75">
      <c r="A68" s="132">
        <v>52</v>
      </c>
      <c r="B68" s="169" t="s">
        <v>133</v>
      </c>
      <c r="C68" s="218">
        <f>IIN_VK_SK!F62</f>
        <v>2947087.2282475648</v>
      </c>
      <c r="D68" s="217">
        <v>364390</v>
      </c>
      <c r="E68" s="213">
        <v>29673</v>
      </c>
      <c r="F68" s="213">
        <v>24232</v>
      </c>
      <c r="G68" s="213">
        <v>24831</v>
      </c>
      <c r="H68" s="220">
        <f t="shared" si="1"/>
        <v>443126</v>
      </c>
      <c r="I68" s="218">
        <f t="shared" si="5"/>
        <v>3390213.2282475648</v>
      </c>
      <c r="J68" s="138"/>
      <c r="K68" s="284"/>
      <c r="L68" s="284"/>
      <c r="M68" s="284"/>
      <c r="N68" s="284"/>
      <c r="O68" s="285"/>
      <c r="P68" s="172"/>
    </row>
    <row r="69" spans="1:16" ht="15.75">
      <c r="A69" s="132">
        <v>53</v>
      </c>
      <c r="B69" s="169" t="s">
        <v>87</v>
      </c>
      <c r="C69" s="218">
        <f>IIN_VK_SK!F63</f>
        <v>1527996.2122205645</v>
      </c>
      <c r="D69" s="217">
        <v>191187</v>
      </c>
      <c r="E69" s="213">
        <v>6076</v>
      </c>
      <c r="F69" s="213">
        <v>1100</v>
      </c>
      <c r="G69" s="213">
        <v>10220</v>
      </c>
      <c r="H69" s="220">
        <f t="shared" si="1"/>
        <v>208583</v>
      </c>
      <c r="I69" s="218">
        <f t="shared" si="5"/>
        <v>1736579.2122205645</v>
      </c>
      <c r="J69" s="138"/>
      <c r="K69" s="284"/>
      <c r="L69" s="284"/>
      <c r="M69" s="284"/>
      <c r="N69" s="284"/>
      <c r="O69" s="285"/>
      <c r="P69" s="172"/>
    </row>
    <row r="70" spans="1:16" ht="15.75">
      <c r="A70" s="132">
        <v>54</v>
      </c>
      <c r="B70" s="169" t="s">
        <v>190</v>
      </c>
      <c r="C70" s="218">
        <f>IIN_VK_SK!F64</f>
        <v>2491592.9637112543</v>
      </c>
      <c r="D70" s="217">
        <v>228990</v>
      </c>
      <c r="E70" s="213">
        <v>42081</v>
      </c>
      <c r="F70" s="213">
        <v>1806</v>
      </c>
      <c r="G70" s="213">
        <v>22881</v>
      </c>
      <c r="H70" s="220">
        <f t="shared" si="1"/>
        <v>295758</v>
      </c>
      <c r="I70" s="218">
        <f t="shared" si="5"/>
        <v>2787350.9637112543</v>
      </c>
      <c r="J70" s="138"/>
      <c r="K70" s="284"/>
      <c r="L70" s="284"/>
      <c r="M70" s="284"/>
      <c r="N70" s="284"/>
      <c r="O70" s="285"/>
      <c r="P70" s="172"/>
    </row>
    <row r="71" spans="1:16" ht="15.75">
      <c r="A71" s="132">
        <v>55</v>
      </c>
      <c r="B71" s="169" t="s">
        <v>33</v>
      </c>
      <c r="C71" s="218">
        <f>IIN_VK_SK!F65</f>
        <v>2342802.0104273777</v>
      </c>
      <c r="D71" s="291">
        <v>138574</v>
      </c>
      <c r="E71" s="213">
        <v>16273</v>
      </c>
      <c r="F71" s="213">
        <v>10642</v>
      </c>
      <c r="G71" s="213">
        <v>17571</v>
      </c>
      <c r="H71" s="220">
        <f t="shared" si="1"/>
        <v>183060</v>
      </c>
      <c r="I71" s="218">
        <f t="shared" si="5"/>
        <v>2525862.0104273777</v>
      </c>
      <c r="J71" s="138"/>
      <c r="K71" s="284"/>
      <c r="L71" s="284"/>
      <c r="M71" s="284"/>
      <c r="N71" s="284"/>
      <c r="O71" s="285"/>
      <c r="P71" s="172"/>
    </row>
    <row r="72" spans="1:16" ht="15.75">
      <c r="A72" s="132">
        <v>56</v>
      </c>
      <c r="B72" s="169" t="s">
        <v>134</v>
      </c>
      <c r="C72" s="218">
        <f>IIN_VK_SK!F66</f>
        <v>4567249.522033174</v>
      </c>
      <c r="D72" s="217">
        <v>348895</v>
      </c>
      <c r="E72" s="213">
        <v>48225</v>
      </c>
      <c r="F72" s="213">
        <v>1212</v>
      </c>
      <c r="G72" s="213">
        <v>36891</v>
      </c>
      <c r="H72" s="220">
        <f t="shared" si="1"/>
        <v>435223</v>
      </c>
      <c r="I72" s="218">
        <f t="shared" si="5"/>
        <v>5002472.522033174</v>
      </c>
      <c r="J72" s="138"/>
      <c r="K72" s="284"/>
      <c r="L72" s="284"/>
      <c r="M72" s="284"/>
      <c r="N72" s="284"/>
      <c r="O72" s="285"/>
      <c r="P72" s="172"/>
    </row>
    <row r="73" spans="1:16" ht="15.75">
      <c r="A73" s="132">
        <v>57</v>
      </c>
      <c r="B73" s="169" t="s">
        <v>109</v>
      </c>
      <c r="C73" s="218">
        <f>IIN_VK_SK!F67</f>
        <v>2429776.3117405544</v>
      </c>
      <c r="D73" s="217">
        <v>183798</v>
      </c>
      <c r="E73" s="213">
        <v>29318</v>
      </c>
      <c r="F73" s="213">
        <v>73286</v>
      </c>
      <c r="G73" s="213">
        <v>23127</v>
      </c>
      <c r="H73" s="220">
        <f t="shared" si="1"/>
        <v>309529</v>
      </c>
      <c r="I73" s="218">
        <f t="shared" si="5"/>
        <v>2739305.3117405544</v>
      </c>
      <c r="J73" s="138"/>
      <c r="K73" s="284"/>
      <c r="L73" s="284"/>
      <c r="M73" s="284"/>
      <c r="N73" s="284"/>
      <c r="O73" s="285"/>
      <c r="P73" s="172"/>
    </row>
    <row r="74" spans="1:16" ht="15.75">
      <c r="A74" s="132">
        <v>58</v>
      </c>
      <c r="B74" s="169" t="s">
        <v>74</v>
      </c>
      <c r="C74" s="218">
        <f>IIN_VK_SK!F68</f>
        <v>1887469.873207495</v>
      </c>
      <c r="D74" s="217">
        <v>269907</v>
      </c>
      <c r="E74" s="213">
        <v>13615</v>
      </c>
      <c r="F74" s="213">
        <v>35745</v>
      </c>
      <c r="G74" s="213">
        <v>10380</v>
      </c>
      <c r="H74" s="220">
        <f t="shared" si="1"/>
        <v>329647</v>
      </c>
      <c r="I74" s="218">
        <f t="shared" si="5"/>
        <v>2217116.873207495</v>
      </c>
      <c r="J74" s="138"/>
      <c r="K74" s="284"/>
      <c r="L74" s="284"/>
      <c r="M74" s="284"/>
      <c r="N74" s="284"/>
      <c r="O74" s="285"/>
      <c r="P74" s="172"/>
    </row>
    <row r="75" spans="1:16" ht="15.75">
      <c r="A75" s="132">
        <v>59</v>
      </c>
      <c r="B75" s="169" t="s">
        <v>135</v>
      </c>
      <c r="C75" s="218">
        <f>IIN_VK_SK!F69</f>
        <v>8391659.934695246</v>
      </c>
      <c r="D75" s="217">
        <v>851935</v>
      </c>
      <c r="E75" s="213">
        <v>153689</v>
      </c>
      <c r="F75" s="213">
        <v>18308</v>
      </c>
      <c r="G75" s="213">
        <v>83157</v>
      </c>
      <c r="H75" s="220">
        <f t="shared" si="1"/>
        <v>1107089</v>
      </c>
      <c r="I75" s="218">
        <f t="shared" si="5"/>
        <v>9498748.934695246</v>
      </c>
      <c r="J75" s="138"/>
      <c r="K75" s="284"/>
      <c r="L75" s="284"/>
      <c r="M75" s="284"/>
      <c r="N75" s="284"/>
      <c r="O75" s="285"/>
      <c r="P75" s="172"/>
    </row>
    <row r="76" spans="1:16" ht="15.75">
      <c r="A76" s="132">
        <v>60</v>
      </c>
      <c r="B76" s="169" t="s">
        <v>136</v>
      </c>
      <c r="C76" s="218">
        <f>IIN_VK_SK!F70</f>
        <v>2870652.4965055715</v>
      </c>
      <c r="D76" s="217">
        <v>230888</v>
      </c>
      <c r="E76" s="213">
        <v>33972</v>
      </c>
      <c r="F76" s="213">
        <v>2938</v>
      </c>
      <c r="G76" s="213">
        <v>31474</v>
      </c>
      <c r="H76" s="220">
        <f t="shared" si="1"/>
        <v>299272</v>
      </c>
      <c r="I76" s="218">
        <f t="shared" si="5"/>
        <v>3169924.4965055715</v>
      </c>
      <c r="J76" s="138"/>
      <c r="K76" s="284"/>
      <c r="L76" s="284"/>
      <c r="M76" s="284"/>
      <c r="N76" s="284"/>
      <c r="O76" s="285"/>
      <c r="P76" s="172"/>
    </row>
    <row r="77" spans="1:16" ht="15.75">
      <c r="A77" s="132">
        <v>61</v>
      </c>
      <c r="B77" s="169" t="s">
        <v>103</v>
      </c>
      <c r="C77" s="218">
        <f>IIN_VK_SK!F71</f>
        <v>16501492.491638334</v>
      </c>
      <c r="D77" s="217">
        <v>1125904</v>
      </c>
      <c r="E77" s="213">
        <v>407577</v>
      </c>
      <c r="F77" s="213">
        <v>3462</v>
      </c>
      <c r="G77" s="213">
        <v>353312</v>
      </c>
      <c r="H77" s="220">
        <f t="shared" si="1"/>
        <v>1890255</v>
      </c>
      <c r="I77" s="218">
        <f t="shared" si="5"/>
        <v>18391747.491638333</v>
      </c>
      <c r="J77" s="138"/>
      <c r="K77" s="284"/>
      <c r="L77" s="284"/>
      <c r="M77" s="284"/>
      <c r="N77" s="284"/>
      <c r="O77" s="285"/>
      <c r="P77" s="172"/>
    </row>
    <row r="78" spans="1:16" ht="15.75">
      <c r="A78" s="132">
        <v>62</v>
      </c>
      <c r="B78" s="169" t="s">
        <v>137</v>
      </c>
      <c r="C78" s="218">
        <f>IIN_VK_SK!F72</f>
        <v>5148116.419497903</v>
      </c>
      <c r="D78" s="217">
        <v>268432</v>
      </c>
      <c r="E78" s="213">
        <v>64510</v>
      </c>
      <c r="F78" s="213">
        <v>6975</v>
      </c>
      <c r="G78" s="213">
        <v>61327</v>
      </c>
      <c r="H78" s="220">
        <f t="shared" si="1"/>
        <v>401244</v>
      </c>
      <c r="I78" s="218">
        <f t="shared" si="5"/>
        <v>5549360.419497903</v>
      </c>
      <c r="J78" s="138"/>
      <c r="K78" s="284"/>
      <c r="L78" s="284"/>
      <c r="M78" s="284"/>
      <c r="N78" s="284"/>
      <c r="O78" s="285"/>
      <c r="P78" s="172"/>
    </row>
    <row r="79" spans="1:16" ht="15.75">
      <c r="A79" s="132">
        <v>63</v>
      </c>
      <c r="B79" s="169" t="s">
        <v>51</v>
      </c>
      <c r="C79" s="218">
        <f>IIN_VK_SK!F73</f>
        <v>1488157.0895044156</v>
      </c>
      <c r="D79" s="217">
        <v>73915</v>
      </c>
      <c r="E79" s="213">
        <v>24445</v>
      </c>
      <c r="F79" s="213">
        <v>12810</v>
      </c>
      <c r="G79" s="213">
        <v>13120</v>
      </c>
      <c r="H79" s="220">
        <f t="shared" si="1"/>
        <v>124290</v>
      </c>
      <c r="I79" s="218">
        <f t="shared" si="5"/>
        <v>1612447.0895044156</v>
      </c>
      <c r="J79" s="138"/>
      <c r="K79" s="284"/>
      <c r="L79" s="284"/>
      <c r="M79" s="284"/>
      <c r="N79" s="284"/>
      <c r="O79" s="285"/>
      <c r="P79" s="172"/>
    </row>
    <row r="80" spans="1:16" ht="15.75">
      <c r="A80" s="132">
        <v>64</v>
      </c>
      <c r="B80" s="169" t="s">
        <v>138</v>
      </c>
      <c r="C80" s="218">
        <f>IIN_VK_SK!F74</f>
        <v>7158635.146829864</v>
      </c>
      <c r="D80" s="217">
        <v>663620</v>
      </c>
      <c r="E80" s="213">
        <v>130280</v>
      </c>
      <c r="F80" s="213">
        <v>3665</v>
      </c>
      <c r="G80" s="213">
        <v>107273</v>
      </c>
      <c r="H80" s="220">
        <f t="shared" si="1"/>
        <v>904838</v>
      </c>
      <c r="I80" s="218">
        <f t="shared" si="5"/>
        <v>8063473.146829864</v>
      </c>
      <c r="J80" s="138"/>
      <c r="K80" s="284"/>
      <c r="L80" s="284"/>
      <c r="M80" s="284"/>
      <c r="N80" s="284"/>
      <c r="O80" s="285"/>
      <c r="P80" s="172"/>
    </row>
    <row r="81" spans="1:16" ht="15.75">
      <c r="A81" s="132">
        <v>65</v>
      </c>
      <c r="B81" s="169" t="s">
        <v>139</v>
      </c>
      <c r="C81" s="218">
        <f>IIN_VK_SK!F75</f>
        <v>3880727.826665681</v>
      </c>
      <c r="D81" s="217">
        <v>218821</v>
      </c>
      <c r="E81" s="213">
        <v>66276</v>
      </c>
      <c r="F81" s="213">
        <v>15709</v>
      </c>
      <c r="G81" s="213">
        <v>33251</v>
      </c>
      <c r="H81" s="220">
        <f aca="true" t="shared" si="6" ref="H81:H135">SUM(D81:G81)</f>
        <v>334057</v>
      </c>
      <c r="I81" s="218">
        <f t="shared" si="5"/>
        <v>4214784.826665681</v>
      </c>
      <c r="J81" s="138"/>
      <c r="K81" s="284"/>
      <c r="L81" s="284"/>
      <c r="M81" s="284"/>
      <c r="N81" s="284"/>
      <c r="O81" s="285"/>
      <c r="P81" s="172"/>
    </row>
    <row r="82" spans="1:16" ht="15.75">
      <c r="A82" s="132">
        <v>66</v>
      </c>
      <c r="B82" s="169" t="s">
        <v>93</v>
      </c>
      <c r="C82" s="218">
        <f>IIN_VK_SK!F76</f>
        <v>1051082.6615374496</v>
      </c>
      <c r="D82" s="217">
        <v>80566</v>
      </c>
      <c r="E82" s="213">
        <v>6289</v>
      </c>
      <c r="F82" s="213">
        <v>13</v>
      </c>
      <c r="G82" s="213">
        <v>5215</v>
      </c>
      <c r="H82" s="220">
        <f t="shared" si="6"/>
        <v>92083</v>
      </c>
      <c r="I82" s="218">
        <f t="shared" si="5"/>
        <v>1143165.6615374496</v>
      </c>
      <c r="J82" s="138"/>
      <c r="K82" s="284"/>
      <c r="L82" s="284"/>
      <c r="M82" s="284"/>
      <c r="N82" s="284"/>
      <c r="O82" s="285"/>
      <c r="P82" s="172"/>
    </row>
    <row r="83" spans="1:16" ht="15.75">
      <c r="A83" s="132">
        <v>67</v>
      </c>
      <c r="B83" s="169" t="s">
        <v>88</v>
      </c>
      <c r="C83" s="218">
        <f>IIN_VK_SK!F77</f>
        <v>4263810.290330555</v>
      </c>
      <c r="D83" s="217">
        <v>285771</v>
      </c>
      <c r="E83" s="213">
        <v>54765</v>
      </c>
      <c r="F83" s="213">
        <v>88</v>
      </c>
      <c r="G83" s="213">
        <v>32688</v>
      </c>
      <c r="H83" s="220">
        <f t="shared" si="6"/>
        <v>373312</v>
      </c>
      <c r="I83" s="218">
        <f t="shared" si="5"/>
        <v>4637122.290330555</v>
      </c>
      <c r="J83" s="138"/>
      <c r="K83" s="284"/>
      <c r="L83" s="284"/>
      <c r="M83" s="284"/>
      <c r="N83" s="284"/>
      <c r="O83" s="285"/>
      <c r="P83" s="172"/>
    </row>
    <row r="84" spans="1:16" ht="15.75">
      <c r="A84" s="132">
        <v>68</v>
      </c>
      <c r="B84" s="169" t="s">
        <v>95</v>
      </c>
      <c r="C84" s="218">
        <f>IIN_VK_SK!F78</f>
        <v>9293645.378731856</v>
      </c>
      <c r="D84" s="217">
        <v>719287</v>
      </c>
      <c r="E84" s="213">
        <v>171308</v>
      </c>
      <c r="F84" s="213">
        <v>9647</v>
      </c>
      <c r="G84" s="213">
        <v>77881</v>
      </c>
      <c r="H84" s="220">
        <f t="shared" si="6"/>
        <v>978123</v>
      </c>
      <c r="I84" s="218">
        <f t="shared" si="5"/>
        <v>10271768.378731856</v>
      </c>
      <c r="J84" s="138"/>
      <c r="K84" s="284"/>
      <c r="L84" s="284"/>
      <c r="M84" s="284"/>
      <c r="N84" s="284"/>
      <c r="O84" s="285"/>
      <c r="P84" s="172"/>
    </row>
    <row r="85" spans="1:16" ht="15.75">
      <c r="A85" s="132">
        <v>69</v>
      </c>
      <c r="B85" s="169" t="s">
        <v>140</v>
      </c>
      <c r="C85" s="218">
        <f>IIN_VK_SK!F79</f>
        <v>1720350.342000267</v>
      </c>
      <c r="D85" s="217">
        <v>134598</v>
      </c>
      <c r="E85" s="214">
        <v>23741</v>
      </c>
      <c r="F85" s="213">
        <v>1333</v>
      </c>
      <c r="G85" s="213">
        <v>18170</v>
      </c>
      <c r="H85" s="220">
        <f t="shared" si="6"/>
        <v>177842</v>
      </c>
      <c r="I85" s="218">
        <f t="shared" si="5"/>
        <v>1898192.342000267</v>
      </c>
      <c r="J85" s="138"/>
      <c r="K85" s="284"/>
      <c r="L85" s="284"/>
      <c r="M85" s="284"/>
      <c r="N85" s="284"/>
      <c r="O85" s="285"/>
      <c r="P85" s="172"/>
    </row>
    <row r="86" spans="1:16" ht="15.75">
      <c r="A86" s="132">
        <v>70</v>
      </c>
      <c r="B86" s="169" t="s">
        <v>141</v>
      </c>
      <c r="C86" s="218">
        <f>IIN_VK_SK!F80</f>
        <v>14774726.443200918</v>
      </c>
      <c r="D86" s="217">
        <v>1334526</v>
      </c>
      <c r="E86" s="213">
        <v>567971</v>
      </c>
      <c r="F86" s="213">
        <v>8228</v>
      </c>
      <c r="G86" s="213">
        <v>333220</v>
      </c>
      <c r="H86" s="220">
        <f t="shared" si="6"/>
        <v>2243945</v>
      </c>
      <c r="I86" s="218">
        <f t="shared" si="5"/>
        <v>17018671.443200916</v>
      </c>
      <c r="J86" s="138"/>
      <c r="K86" s="284"/>
      <c r="L86" s="284"/>
      <c r="M86" s="284"/>
      <c r="N86" s="284"/>
      <c r="O86" s="285"/>
      <c r="P86" s="172"/>
    </row>
    <row r="87" spans="1:16" ht="15.75">
      <c r="A87" s="132">
        <v>71</v>
      </c>
      <c r="B87" s="169" t="s">
        <v>142</v>
      </c>
      <c r="C87" s="218">
        <f>IIN_VK_SK!F81</f>
        <v>1071074.1343065454</v>
      </c>
      <c r="D87" s="217">
        <v>108892</v>
      </c>
      <c r="E87" s="213">
        <v>9089</v>
      </c>
      <c r="F87" s="213">
        <v>186</v>
      </c>
      <c r="G87" s="213">
        <v>8837</v>
      </c>
      <c r="H87" s="220">
        <f t="shared" si="6"/>
        <v>127004</v>
      </c>
      <c r="I87" s="218">
        <f t="shared" si="5"/>
        <v>1198078.1343065454</v>
      </c>
      <c r="J87" s="138"/>
      <c r="K87" s="284"/>
      <c r="L87" s="284"/>
      <c r="M87" s="284"/>
      <c r="N87" s="284"/>
      <c r="O87" s="285"/>
      <c r="P87" s="172"/>
    </row>
    <row r="88" spans="1:16" ht="15.75">
      <c r="A88" s="132">
        <v>72</v>
      </c>
      <c r="B88" s="169" t="s">
        <v>191</v>
      </c>
      <c r="C88" s="218">
        <f>IIN_VK_SK!F82</f>
        <v>766116.9110102307</v>
      </c>
      <c r="D88" s="217">
        <v>89382</v>
      </c>
      <c r="E88" s="213">
        <v>15168</v>
      </c>
      <c r="F88" s="213">
        <v>6578</v>
      </c>
      <c r="G88" s="213">
        <v>7900</v>
      </c>
      <c r="H88" s="220">
        <f t="shared" si="6"/>
        <v>119028</v>
      </c>
      <c r="I88" s="218">
        <f t="shared" si="5"/>
        <v>885144.9110102307</v>
      </c>
      <c r="J88" s="138"/>
      <c r="K88" s="284"/>
      <c r="L88" s="284"/>
      <c r="M88" s="284"/>
      <c r="N88" s="284"/>
      <c r="O88" s="285"/>
      <c r="P88" s="172"/>
    </row>
    <row r="89" spans="1:16" ht="15.75">
      <c r="A89" s="132">
        <v>73</v>
      </c>
      <c r="B89" s="169" t="s">
        <v>121</v>
      </c>
      <c r="C89" s="218">
        <f>IIN_VK_SK!F83</f>
        <v>805819.145757391</v>
      </c>
      <c r="D89" s="217">
        <v>92064</v>
      </c>
      <c r="E89" s="213">
        <v>6537</v>
      </c>
      <c r="F89" s="213">
        <v>22467</v>
      </c>
      <c r="G89" s="213">
        <v>4932</v>
      </c>
      <c r="H89" s="220">
        <f t="shared" si="6"/>
        <v>126000</v>
      </c>
      <c r="I89" s="218">
        <f t="shared" si="5"/>
        <v>931819.145757391</v>
      </c>
      <c r="J89" s="138"/>
      <c r="K89" s="284"/>
      <c r="L89" s="284"/>
      <c r="M89" s="284"/>
      <c r="N89" s="284"/>
      <c r="O89" s="285"/>
      <c r="P89" s="172"/>
    </row>
    <row r="90" spans="1:16" ht="15.75">
      <c r="A90" s="132">
        <v>74</v>
      </c>
      <c r="B90" s="169" t="s">
        <v>30</v>
      </c>
      <c r="C90" s="218">
        <f>IIN_VK_SK!F84</f>
        <v>1320345.5554422108</v>
      </c>
      <c r="D90" s="217">
        <v>174366</v>
      </c>
      <c r="E90" s="213">
        <v>4133</v>
      </c>
      <c r="F90" s="213">
        <v>5396</v>
      </c>
      <c r="G90" s="213">
        <v>6769</v>
      </c>
      <c r="H90" s="220">
        <f t="shared" si="6"/>
        <v>190664</v>
      </c>
      <c r="I90" s="218">
        <f aca="true" t="shared" si="7" ref="I90:I121">C90+H90</f>
        <v>1511009.5554422108</v>
      </c>
      <c r="J90" s="138"/>
      <c r="K90" s="284"/>
      <c r="L90" s="284"/>
      <c r="M90" s="284"/>
      <c r="N90" s="284"/>
      <c r="O90" s="285"/>
      <c r="P90" s="172"/>
    </row>
    <row r="91" spans="1:16" ht="15.75">
      <c r="A91" s="132">
        <v>75</v>
      </c>
      <c r="B91" s="169" t="s">
        <v>143</v>
      </c>
      <c r="C91" s="218">
        <f>IIN_VK_SK!F85</f>
        <v>1522574.1621831243</v>
      </c>
      <c r="D91" s="217">
        <v>160793</v>
      </c>
      <c r="E91" s="213">
        <v>9579</v>
      </c>
      <c r="F91" s="213">
        <v>2392</v>
      </c>
      <c r="G91" s="213">
        <v>15314</v>
      </c>
      <c r="H91" s="220">
        <f t="shared" si="6"/>
        <v>188078</v>
      </c>
      <c r="I91" s="218">
        <f t="shared" si="7"/>
        <v>1710652.1621831243</v>
      </c>
      <c r="J91" s="138"/>
      <c r="K91" s="284"/>
      <c r="L91" s="284"/>
      <c r="M91" s="284"/>
      <c r="N91" s="284"/>
      <c r="O91" s="285"/>
      <c r="P91" s="172"/>
    </row>
    <row r="92" spans="1:16" ht="15.75">
      <c r="A92" s="132">
        <v>76</v>
      </c>
      <c r="B92" s="169" t="s">
        <v>144</v>
      </c>
      <c r="C92" s="218">
        <f>IIN_VK_SK!F86</f>
        <v>18647575.724018563</v>
      </c>
      <c r="D92" s="217">
        <v>914769</v>
      </c>
      <c r="E92" s="213">
        <v>410365</v>
      </c>
      <c r="F92" s="213">
        <v>12997</v>
      </c>
      <c r="G92" s="213">
        <v>304167</v>
      </c>
      <c r="H92" s="220">
        <f t="shared" si="6"/>
        <v>1642298</v>
      </c>
      <c r="I92" s="218">
        <f t="shared" si="7"/>
        <v>20289873.724018563</v>
      </c>
      <c r="J92" s="138"/>
      <c r="K92" s="284"/>
      <c r="L92" s="284"/>
      <c r="M92" s="284"/>
      <c r="N92" s="284"/>
      <c r="O92" s="285"/>
      <c r="P92" s="172"/>
    </row>
    <row r="93" spans="1:16" ht="15.75">
      <c r="A93" s="132">
        <v>77</v>
      </c>
      <c r="B93" s="169" t="s">
        <v>145</v>
      </c>
      <c r="C93" s="218">
        <f>IIN_VK_SK!F87</f>
        <v>11121241.451817052</v>
      </c>
      <c r="D93" s="217">
        <v>667590</v>
      </c>
      <c r="E93" s="213">
        <v>296546</v>
      </c>
      <c r="F93" s="213">
        <v>18180</v>
      </c>
      <c r="G93" s="213">
        <v>203983</v>
      </c>
      <c r="H93" s="220">
        <f t="shared" si="6"/>
        <v>1186299</v>
      </c>
      <c r="I93" s="218">
        <f t="shared" si="7"/>
        <v>12307540.451817052</v>
      </c>
      <c r="J93" s="138"/>
      <c r="K93" s="284"/>
      <c r="L93" s="284"/>
      <c r="M93" s="284"/>
      <c r="N93" s="284"/>
      <c r="O93" s="285"/>
      <c r="P93" s="172"/>
    </row>
    <row r="94" spans="1:16" ht="15.75">
      <c r="A94" s="132">
        <v>78</v>
      </c>
      <c r="B94" s="170" t="s">
        <v>68</v>
      </c>
      <c r="C94" s="218">
        <f>IIN_VK_SK!F88</f>
        <v>5420563.503947817</v>
      </c>
      <c r="D94" s="217">
        <v>366280</v>
      </c>
      <c r="E94" s="213">
        <v>136796</v>
      </c>
      <c r="F94" s="213">
        <v>4858</v>
      </c>
      <c r="G94" s="213">
        <v>72881</v>
      </c>
      <c r="H94" s="220">
        <f t="shared" si="6"/>
        <v>580815</v>
      </c>
      <c r="I94" s="218">
        <f t="shared" si="7"/>
        <v>6001378.503947817</v>
      </c>
      <c r="J94" s="138"/>
      <c r="K94" s="284"/>
      <c r="L94" s="284"/>
      <c r="M94" s="284"/>
      <c r="N94" s="284"/>
      <c r="O94" s="285"/>
      <c r="P94" s="172"/>
    </row>
    <row r="95" spans="1:16" ht="15.75">
      <c r="A95" s="132">
        <v>79</v>
      </c>
      <c r="B95" s="169" t="s">
        <v>55</v>
      </c>
      <c r="C95" s="218">
        <f>IIN_VK_SK!F89</f>
        <v>1619619.2269504892</v>
      </c>
      <c r="D95" s="217">
        <v>142320</v>
      </c>
      <c r="E95" s="213">
        <v>11835</v>
      </c>
      <c r="F95" s="213">
        <v>2639</v>
      </c>
      <c r="G95" s="213">
        <v>12259</v>
      </c>
      <c r="H95" s="220">
        <f t="shared" si="6"/>
        <v>169053</v>
      </c>
      <c r="I95" s="218">
        <f t="shared" si="7"/>
        <v>1788672.2269504892</v>
      </c>
      <c r="J95" s="138"/>
      <c r="K95" s="284"/>
      <c r="L95" s="284"/>
      <c r="M95" s="284"/>
      <c r="N95" s="284"/>
      <c r="O95" s="285"/>
      <c r="P95" s="172"/>
    </row>
    <row r="96" spans="1:16" ht="15.75">
      <c r="A96" s="132">
        <v>80</v>
      </c>
      <c r="B96" s="169" t="s">
        <v>82</v>
      </c>
      <c r="C96" s="218">
        <f>IIN_VK_SK!F90</f>
        <v>1103556.4081093322</v>
      </c>
      <c r="D96" s="217">
        <v>199196</v>
      </c>
      <c r="E96" s="213">
        <v>10943</v>
      </c>
      <c r="F96" s="213">
        <v>5659</v>
      </c>
      <c r="G96" s="213">
        <v>13586</v>
      </c>
      <c r="H96" s="220">
        <f t="shared" si="6"/>
        <v>229384</v>
      </c>
      <c r="I96" s="218">
        <f t="shared" si="7"/>
        <v>1332940.4081093322</v>
      </c>
      <c r="J96" s="138"/>
      <c r="K96" s="284"/>
      <c r="L96" s="284"/>
      <c r="M96" s="284"/>
      <c r="N96" s="284"/>
      <c r="O96" s="285"/>
      <c r="P96" s="172"/>
    </row>
    <row r="97" spans="1:16" ht="15.75">
      <c r="A97" s="132">
        <v>81</v>
      </c>
      <c r="B97" s="169" t="s">
        <v>32</v>
      </c>
      <c r="C97" s="218">
        <f>IIN_VK_SK!F91</f>
        <v>2150632.521110251</v>
      </c>
      <c r="D97" s="217">
        <v>144779</v>
      </c>
      <c r="E97" s="213">
        <v>20669</v>
      </c>
      <c r="F97" s="213">
        <v>8153</v>
      </c>
      <c r="G97" s="213">
        <v>15676</v>
      </c>
      <c r="H97" s="220">
        <f t="shared" si="6"/>
        <v>189277</v>
      </c>
      <c r="I97" s="218">
        <f t="shared" si="7"/>
        <v>2339909.521110251</v>
      </c>
      <c r="J97" s="138"/>
      <c r="K97" s="284"/>
      <c r="L97" s="284"/>
      <c r="M97" s="284"/>
      <c r="N97" s="284"/>
      <c r="O97" s="285"/>
      <c r="P97" s="172"/>
    </row>
    <row r="98" spans="1:16" ht="15.75">
      <c r="A98" s="132">
        <v>82</v>
      </c>
      <c r="B98" s="169" t="s">
        <v>146</v>
      </c>
      <c r="C98" s="218">
        <f>IIN_VK_SK!F92</f>
        <v>4034804.645553826</v>
      </c>
      <c r="D98" s="217">
        <v>162925</v>
      </c>
      <c r="E98" s="213">
        <v>55458</v>
      </c>
      <c r="F98" s="213">
        <v>11080</v>
      </c>
      <c r="G98" s="213">
        <v>30687</v>
      </c>
      <c r="H98" s="220">
        <f t="shared" si="6"/>
        <v>260150</v>
      </c>
      <c r="I98" s="218">
        <f t="shared" si="7"/>
        <v>4294954.645553825</v>
      </c>
      <c r="J98" s="138"/>
      <c r="K98" s="284"/>
      <c r="L98" s="284"/>
      <c r="M98" s="284"/>
      <c r="N98" s="284"/>
      <c r="O98" s="285"/>
      <c r="P98" s="172"/>
    </row>
    <row r="99" spans="1:16" ht="15.75">
      <c r="A99" s="132">
        <v>83</v>
      </c>
      <c r="B99" s="169" t="s">
        <v>147</v>
      </c>
      <c r="C99" s="218">
        <f>IIN_VK_SK!F93</f>
        <v>1825226.5267637114</v>
      </c>
      <c r="D99" s="217">
        <v>309156</v>
      </c>
      <c r="E99" s="213">
        <v>10442</v>
      </c>
      <c r="F99" s="213">
        <v>7</v>
      </c>
      <c r="G99" s="213">
        <v>11759</v>
      </c>
      <c r="H99" s="220">
        <f t="shared" si="6"/>
        <v>331364</v>
      </c>
      <c r="I99" s="218">
        <f t="shared" si="7"/>
        <v>2156590.526763711</v>
      </c>
      <c r="J99" s="138"/>
      <c r="K99" s="284"/>
      <c r="L99" s="284"/>
      <c r="M99" s="284"/>
      <c r="N99" s="284"/>
      <c r="O99" s="285"/>
      <c r="P99" s="172"/>
    </row>
    <row r="100" spans="1:16" ht="15.75">
      <c r="A100" s="132">
        <v>84</v>
      </c>
      <c r="B100" s="169" t="s">
        <v>192</v>
      </c>
      <c r="C100" s="218">
        <f>IIN_VK_SK!F94</f>
        <v>3792932.574432761</v>
      </c>
      <c r="D100" s="217">
        <v>159608</v>
      </c>
      <c r="E100" s="213">
        <v>54618</v>
      </c>
      <c r="F100" s="213">
        <v>16659</v>
      </c>
      <c r="G100" s="213">
        <v>37164</v>
      </c>
      <c r="H100" s="220">
        <f t="shared" si="6"/>
        <v>268049</v>
      </c>
      <c r="I100" s="218">
        <f t="shared" si="7"/>
        <v>4060981.574432761</v>
      </c>
      <c r="J100" s="138"/>
      <c r="K100" s="284"/>
      <c r="L100" s="284"/>
      <c r="M100" s="284"/>
      <c r="N100" s="284"/>
      <c r="O100" s="285"/>
      <c r="P100" s="172"/>
    </row>
    <row r="101" spans="1:16" ht="15.75">
      <c r="A101" s="132">
        <v>85</v>
      </c>
      <c r="B101" s="169" t="s">
        <v>57</v>
      </c>
      <c r="C101" s="218">
        <f>IIN_VK_SK!F95</f>
        <v>1211136.7332910001</v>
      </c>
      <c r="D101" s="217">
        <v>108663</v>
      </c>
      <c r="E101" s="213">
        <v>9209</v>
      </c>
      <c r="F101" s="213">
        <v>25149</v>
      </c>
      <c r="G101" s="213">
        <v>9944</v>
      </c>
      <c r="H101" s="220">
        <f t="shared" si="6"/>
        <v>152965</v>
      </c>
      <c r="I101" s="218">
        <f t="shared" si="7"/>
        <v>1364101.7332910001</v>
      </c>
      <c r="J101" s="138"/>
      <c r="K101" s="284"/>
      <c r="L101" s="284"/>
      <c r="M101" s="284"/>
      <c r="N101" s="284"/>
      <c r="O101" s="285"/>
      <c r="P101" s="172"/>
    </row>
    <row r="102" spans="1:16" ht="15.75">
      <c r="A102" s="132">
        <v>86</v>
      </c>
      <c r="B102" s="169" t="s">
        <v>101</v>
      </c>
      <c r="C102" s="218">
        <f>IIN_VK_SK!F96</f>
        <v>7210824.426231977</v>
      </c>
      <c r="D102" s="217">
        <v>756837</v>
      </c>
      <c r="E102" s="213">
        <v>60751</v>
      </c>
      <c r="F102" s="213">
        <v>47854</v>
      </c>
      <c r="G102" s="213">
        <v>52853</v>
      </c>
      <c r="H102" s="220">
        <f t="shared" si="6"/>
        <v>918295</v>
      </c>
      <c r="I102" s="218">
        <f t="shared" si="7"/>
        <v>8129119.426231977</v>
      </c>
      <c r="J102" s="138"/>
      <c r="K102" s="284"/>
      <c r="L102" s="284"/>
      <c r="M102" s="284"/>
      <c r="N102" s="284"/>
      <c r="O102" s="285"/>
      <c r="P102" s="172"/>
    </row>
    <row r="103" spans="1:16" ht="15.75">
      <c r="A103" s="132">
        <v>87</v>
      </c>
      <c r="B103" s="169" t="s">
        <v>148</v>
      </c>
      <c r="C103" s="218">
        <f>IIN_VK_SK!F97</f>
        <v>1136378.627906324</v>
      </c>
      <c r="D103" s="217">
        <v>188333</v>
      </c>
      <c r="E103" s="213">
        <v>10440</v>
      </c>
      <c r="F103" s="213">
        <v>16621</v>
      </c>
      <c r="G103" s="213">
        <v>9307</v>
      </c>
      <c r="H103" s="220">
        <f t="shared" si="6"/>
        <v>224701</v>
      </c>
      <c r="I103" s="218">
        <f t="shared" si="7"/>
        <v>1361079.627906324</v>
      </c>
      <c r="J103" s="138"/>
      <c r="K103" s="284"/>
      <c r="L103" s="284"/>
      <c r="M103" s="284"/>
      <c r="N103" s="284"/>
      <c r="O103" s="285"/>
      <c r="P103" s="172"/>
    </row>
    <row r="104" spans="1:16" ht="15.75">
      <c r="A104" s="132">
        <v>88</v>
      </c>
      <c r="B104" s="169" t="s">
        <v>149</v>
      </c>
      <c r="C104" s="218">
        <f>IIN_VK_SK!F98</f>
        <v>1690686.8975170346</v>
      </c>
      <c r="D104" s="217">
        <v>137757</v>
      </c>
      <c r="E104" s="213">
        <v>42594</v>
      </c>
      <c r="F104" s="213">
        <v>27323</v>
      </c>
      <c r="G104" s="213">
        <v>25529</v>
      </c>
      <c r="H104" s="220">
        <f t="shared" si="6"/>
        <v>233203</v>
      </c>
      <c r="I104" s="218">
        <f t="shared" si="7"/>
        <v>1923889.8975170346</v>
      </c>
      <c r="J104" s="138"/>
      <c r="K104" s="284"/>
      <c r="L104" s="284"/>
      <c r="M104" s="284"/>
      <c r="N104" s="284"/>
      <c r="O104" s="285"/>
      <c r="P104" s="172"/>
    </row>
    <row r="105" spans="1:16" ht="15.75">
      <c r="A105" s="132">
        <v>89</v>
      </c>
      <c r="B105" s="169" t="s">
        <v>150</v>
      </c>
      <c r="C105" s="218">
        <f>IIN_VK_SK!F99</f>
        <v>3437860.560159372</v>
      </c>
      <c r="D105" s="217">
        <v>243970</v>
      </c>
      <c r="E105" s="213">
        <v>45851</v>
      </c>
      <c r="F105" s="213">
        <v>26312</v>
      </c>
      <c r="G105" s="213">
        <v>49120</v>
      </c>
      <c r="H105" s="220">
        <f t="shared" si="6"/>
        <v>365253</v>
      </c>
      <c r="I105" s="218">
        <f t="shared" si="7"/>
        <v>3803113.560159372</v>
      </c>
      <c r="J105" s="138"/>
      <c r="K105" s="284"/>
      <c r="L105" s="284"/>
      <c r="M105" s="284"/>
      <c r="N105" s="284"/>
      <c r="O105" s="285"/>
      <c r="P105" s="172"/>
    </row>
    <row r="106" spans="1:16" ht="15.75">
      <c r="A106" s="132">
        <v>90</v>
      </c>
      <c r="B106" s="169" t="s">
        <v>78</v>
      </c>
      <c r="C106" s="218">
        <f>IIN_VK_SK!F100</f>
        <v>571079.6338185614</v>
      </c>
      <c r="D106" s="217">
        <v>193225</v>
      </c>
      <c r="E106" s="213">
        <v>5514</v>
      </c>
      <c r="F106" s="213">
        <v>304</v>
      </c>
      <c r="G106" s="213">
        <v>6655</v>
      </c>
      <c r="H106" s="220">
        <f t="shared" si="6"/>
        <v>205698</v>
      </c>
      <c r="I106" s="218">
        <f t="shared" si="7"/>
        <v>776777.6338185614</v>
      </c>
      <c r="J106" s="138"/>
      <c r="K106" s="284"/>
      <c r="L106" s="284"/>
      <c r="M106" s="284"/>
      <c r="N106" s="284"/>
      <c r="O106" s="285"/>
      <c r="P106" s="172"/>
    </row>
    <row r="107" spans="1:16" ht="15.75">
      <c r="A107" s="132">
        <v>91</v>
      </c>
      <c r="B107" s="169" t="s">
        <v>43</v>
      </c>
      <c r="C107" s="218">
        <f>IIN_VK_SK!F101</f>
        <v>560184.4394549631</v>
      </c>
      <c r="D107" s="217">
        <v>113450</v>
      </c>
      <c r="E107" s="213">
        <v>1793</v>
      </c>
      <c r="F107" s="213">
        <v>23</v>
      </c>
      <c r="G107" s="213">
        <v>2897</v>
      </c>
      <c r="H107" s="220">
        <f t="shared" si="6"/>
        <v>118163</v>
      </c>
      <c r="I107" s="218">
        <f t="shared" si="7"/>
        <v>678347.4394549631</v>
      </c>
      <c r="J107" s="138"/>
      <c r="K107" s="284"/>
      <c r="L107" s="284"/>
      <c r="M107" s="284"/>
      <c r="N107" s="284"/>
      <c r="O107" s="285"/>
      <c r="P107" s="172"/>
    </row>
    <row r="108" spans="1:16" ht="15.75">
      <c r="A108" s="132">
        <v>92</v>
      </c>
      <c r="B108" s="169" t="s">
        <v>48</v>
      </c>
      <c r="C108" s="218">
        <f>IIN_VK_SK!F102</f>
        <v>1119250.8097388449</v>
      </c>
      <c r="D108" s="217">
        <v>314092</v>
      </c>
      <c r="E108" s="213">
        <v>3233</v>
      </c>
      <c r="F108" s="213">
        <v>12518</v>
      </c>
      <c r="G108" s="213">
        <v>9782</v>
      </c>
      <c r="H108" s="220">
        <f t="shared" si="6"/>
        <v>339625</v>
      </c>
      <c r="I108" s="218">
        <f t="shared" si="7"/>
        <v>1458875.8097388449</v>
      </c>
      <c r="J108" s="138"/>
      <c r="K108" s="284"/>
      <c r="L108" s="284"/>
      <c r="M108" s="284"/>
      <c r="N108" s="284"/>
      <c r="O108" s="285"/>
      <c r="P108" s="172"/>
    </row>
    <row r="109" spans="1:16" ht="15.75">
      <c r="A109" s="132">
        <v>93</v>
      </c>
      <c r="B109" s="169" t="s">
        <v>151</v>
      </c>
      <c r="C109" s="218">
        <f>IIN_VK_SK!F103</f>
        <v>1873601.9385012076</v>
      </c>
      <c r="D109" s="217">
        <v>126715</v>
      </c>
      <c r="E109" s="213">
        <v>14311</v>
      </c>
      <c r="F109" s="213">
        <v>4781</v>
      </c>
      <c r="G109" s="213">
        <v>13211</v>
      </c>
      <c r="H109" s="220">
        <f t="shared" si="6"/>
        <v>159018</v>
      </c>
      <c r="I109" s="218">
        <f t="shared" si="7"/>
        <v>2032619.9385012076</v>
      </c>
      <c r="J109" s="138"/>
      <c r="K109" s="284"/>
      <c r="L109" s="284"/>
      <c r="M109" s="284"/>
      <c r="N109" s="284"/>
      <c r="O109" s="285"/>
      <c r="P109" s="172"/>
    </row>
    <row r="110" spans="1:16" ht="15.75">
      <c r="A110" s="132">
        <v>94</v>
      </c>
      <c r="B110" s="169" t="s">
        <v>84</v>
      </c>
      <c r="C110" s="218">
        <f>IIN_VK_SK!F104</f>
        <v>3661472.0701948344</v>
      </c>
      <c r="D110" s="217">
        <v>309122</v>
      </c>
      <c r="E110" s="213">
        <v>64919</v>
      </c>
      <c r="F110" s="213">
        <v>14020</v>
      </c>
      <c r="G110" s="213">
        <v>40202</v>
      </c>
      <c r="H110" s="220">
        <f t="shared" si="6"/>
        <v>428263</v>
      </c>
      <c r="I110" s="218">
        <f t="shared" si="7"/>
        <v>4089735.0701948344</v>
      </c>
      <c r="J110" s="138"/>
      <c r="K110" s="284"/>
      <c r="L110" s="284"/>
      <c r="M110" s="284"/>
      <c r="N110" s="284"/>
      <c r="O110" s="285"/>
      <c r="P110" s="172"/>
    </row>
    <row r="111" spans="1:16" ht="15.75">
      <c r="A111" s="132">
        <v>95</v>
      </c>
      <c r="B111" s="169" t="s">
        <v>70</v>
      </c>
      <c r="C111" s="218">
        <f>IIN_VK_SK!F105</f>
        <v>1379275.424071306</v>
      </c>
      <c r="D111" s="217">
        <v>103044</v>
      </c>
      <c r="E111" s="213">
        <v>20492</v>
      </c>
      <c r="F111" s="213">
        <v>259</v>
      </c>
      <c r="G111" s="213">
        <v>7585</v>
      </c>
      <c r="H111" s="220">
        <f t="shared" si="6"/>
        <v>131380</v>
      </c>
      <c r="I111" s="218">
        <f t="shared" si="7"/>
        <v>1510655.424071306</v>
      </c>
      <c r="J111" s="138"/>
      <c r="K111" s="284"/>
      <c r="L111" s="284"/>
      <c r="M111" s="284"/>
      <c r="N111" s="284"/>
      <c r="O111" s="285"/>
      <c r="P111" s="172"/>
    </row>
    <row r="112" spans="1:16" ht="15.75">
      <c r="A112" s="132">
        <v>96</v>
      </c>
      <c r="B112" s="169" t="s">
        <v>152</v>
      </c>
      <c r="C112" s="218">
        <f>IIN_VK_SK!F106</f>
        <v>13691918.625468163</v>
      </c>
      <c r="D112" s="217">
        <v>668498</v>
      </c>
      <c r="E112" s="293">
        <v>371480</v>
      </c>
      <c r="F112" s="213">
        <v>414</v>
      </c>
      <c r="G112" s="213">
        <v>256803</v>
      </c>
      <c r="H112" s="220">
        <f t="shared" si="6"/>
        <v>1297195</v>
      </c>
      <c r="I112" s="218">
        <f t="shared" si="7"/>
        <v>14989113.625468163</v>
      </c>
      <c r="J112" s="138"/>
      <c r="K112" s="284"/>
      <c r="L112" s="284"/>
      <c r="M112" s="284"/>
      <c r="N112" s="284"/>
      <c r="O112" s="285"/>
      <c r="P112" s="172"/>
    </row>
    <row r="113" spans="1:16" ht="15.75">
      <c r="A113" s="132">
        <v>97</v>
      </c>
      <c r="B113" s="169" t="s">
        <v>153</v>
      </c>
      <c r="C113" s="218">
        <f>IIN_VK_SK!F107</f>
        <v>10115487.778860707</v>
      </c>
      <c r="D113" s="217">
        <v>1042969</v>
      </c>
      <c r="E113" s="213">
        <v>238160</v>
      </c>
      <c r="F113" s="213">
        <v>30243</v>
      </c>
      <c r="G113" s="213">
        <v>94642</v>
      </c>
      <c r="H113" s="220">
        <f t="shared" si="6"/>
        <v>1406014</v>
      </c>
      <c r="I113" s="218">
        <f t="shared" si="7"/>
        <v>11521501.778860707</v>
      </c>
      <c r="J113" s="138"/>
      <c r="K113" s="284"/>
      <c r="L113" s="284"/>
      <c r="M113" s="284"/>
      <c r="N113" s="284"/>
      <c r="O113" s="285"/>
      <c r="P113" s="172"/>
    </row>
    <row r="114" spans="1:16" ht="15.75">
      <c r="A114" s="132">
        <v>98</v>
      </c>
      <c r="B114" s="169" t="s">
        <v>106</v>
      </c>
      <c r="C114" s="218">
        <f>IIN_VK_SK!F108</f>
        <v>3478940.280347038</v>
      </c>
      <c r="D114" s="217">
        <v>757905</v>
      </c>
      <c r="E114" s="213">
        <v>82169</v>
      </c>
      <c r="F114" s="213">
        <v>11672</v>
      </c>
      <c r="G114" s="213">
        <v>158995</v>
      </c>
      <c r="H114" s="220">
        <f t="shared" si="6"/>
        <v>1010741</v>
      </c>
      <c r="I114" s="218">
        <f t="shared" si="7"/>
        <v>4489681.280347038</v>
      </c>
      <c r="J114" s="138"/>
      <c r="K114" s="284"/>
      <c r="L114" s="284"/>
      <c r="M114" s="284"/>
      <c r="N114" s="284"/>
      <c r="O114" s="285"/>
      <c r="P114" s="172"/>
    </row>
    <row r="115" spans="1:16" ht="15.75">
      <c r="A115" s="132">
        <v>99</v>
      </c>
      <c r="B115" s="169" t="s">
        <v>111</v>
      </c>
      <c r="C115" s="218">
        <f>IIN_VK_SK!F109</f>
        <v>1236052.0773601762</v>
      </c>
      <c r="D115" s="291">
        <v>129728</v>
      </c>
      <c r="E115" s="213">
        <v>9646</v>
      </c>
      <c r="F115" s="213">
        <v>19772</v>
      </c>
      <c r="G115" s="213">
        <v>16793</v>
      </c>
      <c r="H115" s="220">
        <f t="shared" si="6"/>
        <v>175939</v>
      </c>
      <c r="I115" s="218">
        <f t="shared" si="7"/>
        <v>1411991.0773601762</v>
      </c>
      <c r="J115" s="138"/>
      <c r="K115" s="284"/>
      <c r="L115" s="284"/>
      <c r="M115" s="284"/>
      <c r="N115" s="284"/>
      <c r="O115" s="285"/>
      <c r="P115" s="172"/>
    </row>
    <row r="116" spans="1:16" ht="15.75">
      <c r="A116" s="132">
        <v>100</v>
      </c>
      <c r="B116" s="169" t="s">
        <v>154</v>
      </c>
      <c r="C116" s="218">
        <f>IIN_VK_SK!F110</f>
        <v>9857562.703853631</v>
      </c>
      <c r="D116" s="217">
        <v>696783</v>
      </c>
      <c r="E116" s="213">
        <v>256466</v>
      </c>
      <c r="F116" s="213">
        <v>10710</v>
      </c>
      <c r="G116" s="213">
        <v>181274</v>
      </c>
      <c r="H116" s="220">
        <f t="shared" si="6"/>
        <v>1145233</v>
      </c>
      <c r="I116" s="218">
        <f t="shared" si="7"/>
        <v>11002795.703853631</v>
      </c>
      <c r="J116" s="138"/>
      <c r="K116" s="284"/>
      <c r="L116" s="284"/>
      <c r="M116" s="284"/>
      <c r="N116" s="284"/>
      <c r="O116" s="285"/>
      <c r="P116" s="172"/>
    </row>
    <row r="117" spans="1:16" ht="15.75">
      <c r="A117" s="132">
        <v>101</v>
      </c>
      <c r="B117" s="169" t="s">
        <v>36</v>
      </c>
      <c r="C117" s="218">
        <f>IIN_VK_SK!F111</f>
        <v>1821434.6194671001</v>
      </c>
      <c r="D117" s="217">
        <v>83969</v>
      </c>
      <c r="E117" s="293">
        <v>5718</v>
      </c>
      <c r="F117" s="213">
        <v>129</v>
      </c>
      <c r="G117" s="213">
        <v>14979</v>
      </c>
      <c r="H117" s="220">
        <f t="shared" si="6"/>
        <v>104795</v>
      </c>
      <c r="I117" s="218">
        <f t="shared" si="7"/>
        <v>1926229.6194671001</v>
      </c>
      <c r="J117" s="138"/>
      <c r="K117" s="284"/>
      <c r="L117" s="284"/>
      <c r="M117" s="284"/>
      <c r="N117" s="284"/>
      <c r="O117" s="285"/>
      <c r="P117" s="172"/>
    </row>
    <row r="118" spans="1:16" ht="15.75">
      <c r="A118" s="132">
        <v>102</v>
      </c>
      <c r="B118" s="169" t="s">
        <v>155</v>
      </c>
      <c r="C118" s="218">
        <f>IIN_VK_SK!F112</f>
        <v>1652408.3805640766</v>
      </c>
      <c r="D118" s="217">
        <v>227388</v>
      </c>
      <c r="E118" s="213">
        <v>13052</v>
      </c>
      <c r="F118" s="213">
        <v>13388</v>
      </c>
      <c r="G118" s="213">
        <v>10662</v>
      </c>
      <c r="H118" s="220">
        <f t="shared" si="6"/>
        <v>264490</v>
      </c>
      <c r="I118" s="218">
        <f t="shared" si="7"/>
        <v>1916898.3805640766</v>
      </c>
      <c r="J118" s="138"/>
      <c r="K118" s="284"/>
      <c r="L118" s="284"/>
      <c r="M118" s="284"/>
      <c r="N118" s="284"/>
      <c r="O118" s="285"/>
      <c r="P118" s="172"/>
    </row>
    <row r="119" spans="1:16" ht="15.75">
      <c r="A119" s="132">
        <v>103</v>
      </c>
      <c r="B119" s="169" t="s">
        <v>117</v>
      </c>
      <c r="C119" s="218">
        <f>IIN_VK_SK!F113</f>
        <v>5888485.866888117</v>
      </c>
      <c r="D119" s="217">
        <v>362635</v>
      </c>
      <c r="E119" s="213">
        <v>76787</v>
      </c>
      <c r="F119" s="213">
        <v>39626</v>
      </c>
      <c r="G119" s="213">
        <v>50165</v>
      </c>
      <c r="H119" s="220">
        <f t="shared" si="6"/>
        <v>529213</v>
      </c>
      <c r="I119" s="218">
        <f t="shared" si="7"/>
        <v>6417698.866888117</v>
      </c>
      <c r="J119" s="138"/>
      <c r="K119" s="284"/>
      <c r="L119" s="284"/>
      <c r="M119" s="284"/>
      <c r="N119" s="284"/>
      <c r="O119" s="285"/>
      <c r="P119" s="172"/>
    </row>
    <row r="120" spans="1:16" ht="15.75">
      <c r="A120" s="132">
        <v>104</v>
      </c>
      <c r="B120" s="169" t="s">
        <v>156</v>
      </c>
      <c r="C120" s="218">
        <f>IIN_VK_SK!F114</f>
        <v>7036716.384801067</v>
      </c>
      <c r="D120" s="217">
        <v>543847</v>
      </c>
      <c r="E120" s="213">
        <v>297413</v>
      </c>
      <c r="F120" s="213">
        <v>18544</v>
      </c>
      <c r="G120" s="213">
        <v>161845</v>
      </c>
      <c r="H120" s="220">
        <f t="shared" si="6"/>
        <v>1021649</v>
      </c>
      <c r="I120" s="218">
        <f t="shared" si="7"/>
        <v>8058365.384801067</v>
      </c>
      <c r="J120" s="138"/>
      <c r="K120" s="284"/>
      <c r="L120" s="284"/>
      <c r="M120" s="284"/>
      <c r="N120" s="284"/>
      <c r="O120" s="285"/>
      <c r="P120" s="172"/>
    </row>
    <row r="121" spans="1:16" ht="15.75">
      <c r="A121" s="132">
        <v>105</v>
      </c>
      <c r="B121" s="169" t="s">
        <v>116</v>
      </c>
      <c r="C121" s="218">
        <f>IIN_VK_SK!F115</f>
        <v>1279922.5733766886</v>
      </c>
      <c r="D121" s="217">
        <v>93848</v>
      </c>
      <c r="E121" s="213">
        <v>9876</v>
      </c>
      <c r="F121" s="213">
        <v>196</v>
      </c>
      <c r="G121" s="213">
        <v>8256</v>
      </c>
      <c r="H121" s="220">
        <f t="shared" si="6"/>
        <v>112176</v>
      </c>
      <c r="I121" s="218">
        <f t="shared" si="7"/>
        <v>1392098.5733766886</v>
      </c>
      <c r="J121" s="138"/>
      <c r="K121" s="284"/>
      <c r="L121" s="284"/>
      <c r="M121" s="284"/>
      <c r="N121" s="284"/>
      <c r="O121" s="285"/>
      <c r="P121" s="172"/>
    </row>
    <row r="122" spans="1:16" ht="15.75">
      <c r="A122" s="132">
        <v>106</v>
      </c>
      <c r="B122" s="169" t="s">
        <v>157</v>
      </c>
      <c r="C122" s="218">
        <f>IIN_VK_SK!F116</f>
        <v>12678535.772421528</v>
      </c>
      <c r="D122" s="217">
        <v>873975</v>
      </c>
      <c r="E122" s="213">
        <v>225958</v>
      </c>
      <c r="F122" s="213">
        <v>13886</v>
      </c>
      <c r="G122" s="213">
        <v>104878</v>
      </c>
      <c r="H122" s="220">
        <f t="shared" si="6"/>
        <v>1218697</v>
      </c>
      <c r="I122" s="218">
        <f aca="true" t="shared" si="8" ref="I122:I135">C122+H122</f>
        <v>13897232.772421528</v>
      </c>
      <c r="J122" s="138"/>
      <c r="K122" s="284"/>
      <c r="L122" s="284"/>
      <c r="M122" s="284"/>
      <c r="N122" s="284"/>
      <c r="O122" s="285"/>
      <c r="P122" s="172"/>
    </row>
    <row r="123" spans="1:16" ht="15.75">
      <c r="A123" s="132">
        <v>107</v>
      </c>
      <c r="B123" s="169" t="s">
        <v>63</v>
      </c>
      <c r="C123" s="218">
        <f>IIN_VK_SK!F117</f>
        <v>1375776.74045276</v>
      </c>
      <c r="D123" s="217">
        <v>333538</v>
      </c>
      <c r="E123" s="213">
        <v>6683</v>
      </c>
      <c r="F123" s="213">
        <v>555</v>
      </c>
      <c r="G123" s="213">
        <v>8127</v>
      </c>
      <c r="H123" s="220">
        <f t="shared" si="6"/>
        <v>348903</v>
      </c>
      <c r="I123" s="218">
        <f t="shared" si="8"/>
        <v>1724679.74045276</v>
      </c>
      <c r="J123" s="138"/>
      <c r="K123" s="284"/>
      <c r="L123" s="284"/>
      <c r="M123" s="284"/>
      <c r="N123" s="284"/>
      <c r="O123" s="285"/>
      <c r="P123" s="172"/>
    </row>
    <row r="124" spans="1:16" ht="15.75">
      <c r="A124" s="132">
        <v>108</v>
      </c>
      <c r="B124" s="169" t="s">
        <v>158</v>
      </c>
      <c r="C124" s="218">
        <f>IIN_VK_SK!F118</f>
        <v>12991829.957966438</v>
      </c>
      <c r="D124" s="217">
        <v>939481</v>
      </c>
      <c r="E124" s="213">
        <v>296256</v>
      </c>
      <c r="F124" s="213">
        <v>21148</v>
      </c>
      <c r="G124" s="213">
        <v>151436</v>
      </c>
      <c r="H124" s="220">
        <f t="shared" si="6"/>
        <v>1408321</v>
      </c>
      <c r="I124" s="218">
        <f t="shared" si="8"/>
        <v>14400150.957966438</v>
      </c>
      <c r="J124" s="138"/>
      <c r="K124" s="284"/>
      <c r="L124" s="284"/>
      <c r="M124" s="284"/>
      <c r="N124" s="284"/>
      <c r="O124" s="285"/>
      <c r="P124" s="172"/>
    </row>
    <row r="125" spans="1:16" ht="15.75">
      <c r="A125" s="132">
        <v>109</v>
      </c>
      <c r="B125" s="169" t="s">
        <v>159</v>
      </c>
      <c r="C125" s="218">
        <f>IIN_VK_SK!F119</f>
        <v>817807.6347807965</v>
      </c>
      <c r="D125" s="217">
        <v>131778</v>
      </c>
      <c r="E125" s="213">
        <v>3186</v>
      </c>
      <c r="F125" s="213">
        <v>0</v>
      </c>
      <c r="G125" s="213">
        <v>4360</v>
      </c>
      <c r="H125" s="220">
        <f t="shared" si="6"/>
        <v>139324</v>
      </c>
      <c r="I125" s="218">
        <f t="shared" si="8"/>
        <v>957131.6347807965</v>
      </c>
      <c r="J125" s="138"/>
      <c r="K125" s="284"/>
      <c r="L125" s="284"/>
      <c r="M125" s="284"/>
      <c r="N125" s="284"/>
      <c r="O125" s="285"/>
      <c r="P125" s="172"/>
    </row>
    <row r="126" spans="1:16" ht="15.75">
      <c r="A126" s="132">
        <v>110</v>
      </c>
      <c r="B126" s="169" t="s">
        <v>160</v>
      </c>
      <c r="C126" s="218">
        <f>IIN_VK_SK!F120</f>
        <v>3357171.4719524067</v>
      </c>
      <c r="D126" s="217">
        <v>240370</v>
      </c>
      <c r="E126" s="213">
        <v>57224</v>
      </c>
      <c r="F126" s="213">
        <v>73</v>
      </c>
      <c r="G126" s="213">
        <v>29735</v>
      </c>
      <c r="H126" s="220">
        <f t="shared" si="6"/>
        <v>327402</v>
      </c>
      <c r="I126" s="218">
        <f t="shared" si="8"/>
        <v>3684573.4719524067</v>
      </c>
      <c r="J126" s="138"/>
      <c r="K126" s="284"/>
      <c r="L126" s="284"/>
      <c r="M126" s="284"/>
      <c r="N126" s="284"/>
      <c r="O126" s="285"/>
      <c r="P126" s="172"/>
    </row>
    <row r="127" spans="1:16" ht="15.75">
      <c r="A127" s="132">
        <v>111</v>
      </c>
      <c r="B127" s="169" t="s">
        <v>97</v>
      </c>
      <c r="C127" s="218">
        <f>IIN_VK_SK!F121</f>
        <v>899679.2536280876</v>
      </c>
      <c r="D127" s="217">
        <v>97114</v>
      </c>
      <c r="E127" s="213">
        <v>9005</v>
      </c>
      <c r="F127" s="213">
        <v>11</v>
      </c>
      <c r="G127" s="213">
        <v>7089</v>
      </c>
      <c r="H127" s="220">
        <f t="shared" si="6"/>
        <v>113219</v>
      </c>
      <c r="I127" s="218">
        <f t="shared" si="8"/>
        <v>1012898.2536280876</v>
      </c>
      <c r="J127" s="138"/>
      <c r="K127" s="284"/>
      <c r="L127" s="284"/>
      <c r="M127" s="284"/>
      <c r="N127" s="284"/>
      <c r="O127" s="285"/>
      <c r="P127" s="172"/>
    </row>
    <row r="128" spans="1:16" ht="15.75">
      <c r="A128" s="132">
        <v>112</v>
      </c>
      <c r="B128" s="169" t="s">
        <v>161</v>
      </c>
      <c r="C128" s="218">
        <f>IIN_VK_SK!F122</f>
        <v>458240.80555065523</v>
      </c>
      <c r="D128" s="217">
        <v>87070</v>
      </c>
      <c r="E128" s="213">
        <v>1658</v>
      </c>
      <c r="F128" s="213">
        <v>18183</v>
      </c>
      <c r="G128" s="213">
        <v>3004</v>
      </c>
      <c r="H128" s="220">
        <f t="shared" si="6"/>
        <v>109915</v>
      </c>
      <c r="I128" s="218">
        <f t="shared" si="8"/>
        <v>568155.8055506552</v>
      </c>
      <c r="J128" s="138"/>
      <c r="K128" s="284"/>
      <c r="L128" s="284"/>
      <c r="M128" s="284"/>
      <c r="N128" s="284"/>
      <c r="O128" s="285"/>
      <c r="P128" s="172"/>
    </row>
    <row r="129" spans="1:16" ht="15.75">
      <c r="A129" s="132">
        <v>113</v>
      </c>
      <c r="B129" s="169" t="s">
        <v>52</v>
      </c>
      <c r="C129" s="218">
        <f>IIN_VK_SK!F123</f>
        <v>1407903.2010160375</v>
      </c>
      <c r="D129" s="217">
        <v>147711</v>
      </c>
      <c r="E129" s="213">
        <v>10580</v>
      </c>
      <c r="F129" s="213">
        <v>166</v>
      </c>
      <c r="G129" s="213">
        <v>11084</v>
      </c>
      <c r="H129" s="220">
        <f t="shared" si="6"/>
        <v>169541</v>
      </c>
      <c r="I129" s="218">
        <f t="shared" si="8"/>
        <v>1577444.2010160375</v>
      </c>
      <c r="J129" s="138"/>
      <c r="K129" s="284"/>
      <c r="L129" s="284"/>
      <c r="M129" s="284"/>
      <c r="N129" s="284"/>
      <c r="O129" s="285"/>
      <c r="P129" s="172"/>
    </row>
    <row r="130" spans="1:16" ht="15.75">
      <c r="A130" s="132">
        <v>114</v>
      </c>
      <c r="B130" s="169" t="s">
        <v>47</v>
      </c>
      <c r="C130" s="218">
        <f>IIN_VK_SK!F124</f>
        <v>3584846.8812566334</v>
      </c>
      <c r="D130" s="217">
        <v>345557</v>
      </c>
      <c r="E130" s="213">
        <v>22598</v>
      </c>
      <c r="F130" s="213">
        <v>608</v>
      </c>
      <c r="G130" s="213">
        <v>24355</v>
      </c>
      <c r="H130" s="220">
        <f t="shared" si="6"/>
        <v>393118</v>
      </c>
      <c r="I130" s="218">
        <f t="shared" si="8"/>
        <v>3977964.8812566334</v>
      </c>
      <c r="J130" s="138"/>
      <c r="K130" s="284"/>
      <c r="L130" s="284"/>
      <c r="M130" s="284"/>
      <c r="N130" s="284"/>
      <c r="O130" s="285"/>
      <c r="P130" s="172"/>
    </row>
    <row r="131" spans="1:16" ht="15.75">
      <c r="A131" s="132">
        <v>115</v>
      </c>
      <c r="B131" s="169" t="s">
        <v>122</v>
      </c>
      <c r="C131" s="218">
        <f>IIN_VK_SK!F125</f>
        <v>5420157.425586803</v>
      </c>
      <c r="D131" s="217">
        <v>657021</v>
      </c>
      <c r="E131" s="213">
        <v>59509</v>
      </c>
      <c r="F131" s="213">
        <v>39570</v>
      </c>
      <c r="G131" s="213">
        <v>38048</v>
      </c>
      <c r="H131" s="220">
        <f t="shared" si="6"/>
        <v>794148</v>
      </c>
      <c r="I131" s="218">
        <f t="shared" si="8"/>
        <v>6214305.425586803</v>
      </c>
      <c r="J131" s="138"/>
      <c r="K131" s="284"/>
      <c r="L131" s="284"/>
      <c r="M131" s="284"/>
      <c r="N131" s="284"/>
      <c r="O131" s="285"/>
      <c r="P131" s="172"/>
    </row>
    <row r="132" spans="1:16" ht="15.75">
      <c r="A132" s="132">
        <v>116</v>
      </c>
      <c r="B132" s="169" t="s">
        <v>73</v>
      </c>
      <c r="C132" s="218">
        <f>IIN_VK_SK!F126</f>
        <v>1321392.077533319</v>
      </c>
      <c r="D132" s="217">
        <v>158780</v>
      </c>
      <c r="E132" s="213">
        <v>5300</v>
      </c>
      <c r="F132" s="213">
        <v>7481</v>
      </c>
      <c r="G132" s="213">
        <v>7651</v>
      </c>
      <c r="H132" s="220">
        <f t="shared" si="6"/>
        <v>179212</v>
      </c>
      <c r="I132" s="218">
        <f t="shared" si="8"/>
        <v>1500604.077533319</v>
      </c>
      <c r="J132" s="138"/>
      <c r="K132" s="284"/>
      <c r="L132" s="284"/>
      <c r="M132" s="284"/>
      <c r="N132" s="284"/>
      <c r="O132" s="285"/>
      <c r="P132" s="172"/>
    </row>
    <row r="133" spans="1:16" ht="15.75">
      <c r="A133" s="132">
        <v>117</v>
      </c>
      <c r="B133" s="169" t="s">
        <v>42</v>
      </c>
      <c r="C133" s="218">
        <f>IIN_VK_SK!F127</f>
        <v>1401878.2207833242</v>
      </c>
      <c r="D133" s="217">
        <v>153115</v>
      </c>
      <c r="E133" s="213">
        <v>3553</v>
      </c>
      <c r="F133" s="213">
        <v>273</v>
      </c>
      <c r="G133" s="213">
        <v>7570</v>
      </c>
      <c r="H133" s="220">
        <f t="shared" si="6"/>
        <v>164511</v>
      </c>
      <c r="I133" s="218">
        <f t="shared" si="8"/>
        <v>1566389.2207833242</v>
      </c>
      <c r="J133" s="138"/>
      <c r="K133" s="284"/>
      <c r="L133" s="284"/>
      <c r="M133" s="284"/>
      <c r="N133" s="284"/>
      <c r="O133" s="285"/>
      <c r="P133" s="172"/>
    </row>
    <row r="134" spans="1:16" ht="15.75">
      <c r="A134" s="132">
        <v>118</v>
      </c>
      <c r="B134" s="169" t="s">
        <v>162</v>
      </c>
      <c r="C134" s="218">
        <f>IIN_VK_SK!F128</f>
        <v>1588562.0780135388</v>
      </c>
      <c r="D134" s="217">
        <v>102852</v>
      </c>
      <c r="E134" s="213">
        <v>20599</v>
      </c>
      <c r="F134" s="213">
        <v>13</v>
      </c>
      <c r="G134" s="213">
        <v>10640</v>
      </c>
      <c r="H134" s="220">
        <f t="shared" si="6"/>
        <v>134104</v>
      </c>
      <c r="I134" s="218">
        <f t="shared" si="8"/>
        <v>1722666.0780135388</v>
      </c>
      <c r="J134" s="138"/>
      <c r="K134" s="284"/>
      <c r="L134" s="284"/>
      <c r="M134" s="284"/>
      <c r="N134" s="284"/>
      <c r="O134" s="285"/>
      <c r="P134" s="172"/>
    </row>
    <row r="135" spans="1:16" ht="15.75">
      <c r="A135" s="135">
        <v>119</v>
      </c>
      <c r="B135" s="171" t="s">
        <v>89</v>
      </c>
      <c r="C135" s="221">
        <f>IIN_VK_SK!F129</f>
        <v>716380.7353710248</v>
      </c>
      <c r="D135" s="222">
        <v>84280</v>
      </c>
      <c r="E135" s="223">
        <v>4619</v>
      </c>
      <c r="F135" s="223">
        <v>689</v>
      </c>
      <c r="G135" s="223">
        <v>5332</v>
      </c>
      <c r="H135" s="224">
        <f t="shared" si="6"/>
        <v>94920</v>
      </c>
      <c r="I135" s="221">
        <f t="shared" si="8"/>
        <v>811300.7353710248</v>
      </c>
      <c r="J135" s="138"/>
      <c r="K135" s="284"/>
      <c r="L135" s="284"/>
      <c r="M135" s="284"/>
      <c r="N135" s="284"/>
      <c r="O135" s="285"/>
      <c r="P135" s="172"/>
    </row>
    <row r="136" spans="1:16" ht="15.75">
      <c r="A136" s="397" t="s">
        <v>194</v>
      </c>
      <c r="B136" s="397" t="s">
        <v>194</v>
      </c>
      <c r="C136" s="211">
        <f aca="true" t="shared" si="9" ref="C136:I136">SUM(C26:C135)</f>
        <v>436548151.50408417</v>
      </c>
      <c r="D136" s="225">
        <f t="shared" si="9"/>
        <v>38412942</v>
      </c>
      <c r="E136" s="225">
        <f t="shared" si="9"/>
        <v>7829287</v>
      </c>
      <c r="F136" s="225">
        <f t="shared" si="9"/>
        <v>1372213</v>
      </c>
      <c r="G136" s="225">
        <f t="shared" si="9"/>
        <v>5751201</v>
      </c>
      <c r="H136" s="211">
        <f t="shared" si="9"/>
        <v>53365643</v>
      </c>
      <c r="I136" s="211">
        <f t="shared" si="9"/>
        <v>489913794.50408417</v>
      </c>
      <c r="J136" s="138"/>
      <c r="K136" s="283"/>
      <c r="L136" s="283"/>
      <c r="M136" s="283"/>
      <c r="N136" s="283"/>
      <c r="O136" s="285"/>
      <c r="P136" s="172"/>
    </row>
    <row r="137" spans="10:16" ht="15">
      <c r="J137" s="138"/>
      <c r="K137" s="172"/>
      <c r="L137" s="172"/>
      <c r="M137" s="172"/>
      <c r="N137" s="172"/>
      <c r="O137" s="172"/>
      <c r="P137" s="172"/>
    </row>
  </sheetData>
  <sheetProtection/>
  <mergeCells count="2">
    <mergeCell ref="A25:B25"/>
    <mergeCell ref="A136:B136"/>
  </mergeCells>
  <printOptions/>
  <pageMargins left="0.75" right="0.75" top="1" bottom="1" header="0" footer="0"/>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G125"/>
  <sheetViews>
    <sheetView zoomScalePageLayoutView="0" workbookViewId="0" topLeftCell="A1">
      <selection activeCell="H29" sqref="H29"/>
    </sheetView>
  </sheetViews>
  <sheetFormatPr defaultColWidth="9.140625" defaultRowHeight="12.75"/>
  <cols>
    <col min="1" max="1" width="8.28125" style="68" customWidth="1"/>
    <col min="2" max="2" width="25.28125" style="68" customWidth="1"/>
    <col min="3" max="6" width="16.7109375" style="68" customWidth="1"/>
    <col min="7" max="7" width="19.28125" style="0" customWidth="1"/>
  </cols>
  <sheetData>
    <row r="1" ht="18.75">
      <c r="B1" s="236" t="s">
        <v>209</v>
      </c>
    </row>
    <row r="2" ht="15" customHeight="1">
      <c r="B2" s="236"/>
    </row>
    <row r="3" spans="1:6" ht="43.5">
      <c r="A3" s="125"/>
      <c r="B3" s="114" t="s">
        <v>21</v>
      </c>
      <c r="C3" s="114" t="s">
        <v>207</v>
      </c>
      <c r="D3" s="114" t="s">
        <v>163</v>
      </c>
      <c r="E3" s="114" t="s">
        <v>164</v>
      </c>
      <c r="F3" s="114" t="s">
        <v>165</v>
      </c>
    </row>
    <row r="4" spans="1:7" ht="15.75">
      <c r="A4" s="237"/>
      <c r="B4" s="238" t="s">
        <v>180</v>
      </c>
      <c r="C4" s="239">
        <f>C14+C125</f>
        <v>2201196</v>
      </c>
      <c r="D4" s="239">
        <f>D14+D125</f>
        <v>127768</v>
      </c>
      <c r="E4" s="239">
        <f>E14+E125</f>
        <v>236296</v>
      </c>
      <c r="F4" s="239">
        <f>F14+F125</f>
        <v>465130</v>
      </c>
      <c r="G4" s="173"/>
    </row>
    <row r="5" spans="1:6" ht="15.75">
      <c r="A5" s="149">
        <v>1</v>
      </c>
      <c r="B5" s="150" t="s">
        <v>181</v>
      </c>
      <c r="C5" s="242">
        <v>100006</v>
      </c>
      <c r="D5" s="242">
        <v>5367</v>
      </c>
      <c r="E5" s="242">
        <v>9858</v>
      </c>
      <c r="F5" s="243">
        <v>21648</v>
      </c>
    </row>
    <row r="6" spans="1:6" ht="15.75">
      <c r="A6" s="151">
        <v>2</v>
      </c>
      <c r="B6" s="152" t="s">
        <v>182</v>
      </c>
      <c r="C6" s="244">
        <v>25539</v>
      </c>
      <c r="D6" s="244">
        <v>1496</v>
      </c>
      <c r="E6" s="244">
        <v>2958</v>
      </c>
      <c r="F6" s="245">
        <v>5117</v>
      </c>
    </row>
    <row r="7" spans="1:6" ht="15.75">
      <c r="A7" s="151">
        <v>3</v>
      </c>
      <c r="B7" s="152" t="s">
        <v>183</v>
      </c>
      <c r="C7" s="244">
        <v>63046</v>
      </c>
      <c r="D7" s="244">
        <v>4052</v>
      </c>
      <c r="E7" s="244">
        <v>7149</v>
      </c>
      <c r="F7" s="245">
        <v>12475</v>
      </c>
    </row>
    <row r="8" spans="1:6" ht="15.75">
      <c r="A8" s="151">
        <v>4</v>
      </c>
      <c r="B8" s="152" t="s">
        <v>184</v>
      </c>
      <c r="C8" s="244">
        <v>57479</v>
      </c>
      <c r="D8" s="244">
        <v>3293</v>
      </c>
      <c r="E8" s="244">
        <v>5895</v>
      </c>
      <c r="F8" s="245">
        <v>12570</v>
      </c>
    </row>
    <row r="9" spans="1:6" ht="15.75">
      <c r="A9" s="151">
        <v>5</v>
      </c>
      <c r="B9" s="152" t="s">
        <v>185</v>
      </c>
      <c r="C9" s="244">
        <v>81454</v>
      </c>
      <c r="D9" s="244">
        <v>4893</v>
      </c>
      <c r="E9" s="244">
        <v>9470</v>
      </c>
      <c r="F9" s="245">
        <v>17660</v>
      </c>
    </row>
    <row r="10" spans="1:6" ht="15.75">
      <c r="A10" s="151">
        <v>6</v>
      </c>
      <c r="B10" s="152" t="s">
        <v>186</v>
      </c>
      <c r="C10" s="244">
        <v>33438</v>
      </c>
      <c r="D10" s="244">
        <v>1814</v>
      </c>
      <c r="E10" s="244">
        <v>3595</v>
      </c>
      <c r="F10" s="245">
        <v>6992</v>
      </c>
    </row>
    <row r="11" spans="1:6" ht="15.75">
      <c r="A11" s="151">
        <v>7</v>
      </c>
      <c r="B11" s="152" t="s">
        <v>187</v>
      </c>
      <c r="C11" s="244">
        <v>696618</v>
      </c>
      <c r="D11" s="244">
        <v>42428</v>
      </c>
      <c r="E11" s="244">
        <v>65895</v>
      </c>
      <c r="F11" s="245">
        <v>156044</v>
      </c>
    </row>
    <row r="12" spans="1:6" ht="15.75">
      <c r="A12" s="151">
        <v>8</v>
      </c>
      <c r="B12" s="152" t="s">
        <v>166</v>
      </c>
      <c r="C12" s="244">
        <v>26284</v>
      </c>
      <c r="D12" s="244">
        <v>1699</v>
      </c>
      <c r="E12" s="244">
        <v>2871</v>
      </c>
      <c r="F12" s="245">
        <v>5506</v>
      </c>
    </row>
    <row r="13" spans="1:6" ht="15.75">
      <c r="A13" s="155">
        <v>9</v>
      </c>
      <c r="B13" s="153" t="s">
        <v>188</v>
      </c>
      <c r="C13" s="246">
        <v>41431</v>
      </c>
      <c r="D13" s="246">
        <v>2254</v>
      </c>
      <c r="E13" s="246">
        <v>4534</v>
      </c>
      <c r="F13" s="247">
        <v>9011</v>
      </c>
    </row>
    <row r="14" spans="1:6" ht="15.75">
      <c r="A14" s="398" t="s">
        <v>193</v>
      </c>
      <c r="B14" s="398"/>
      <c r="C14" s="240">
        <f>SUM(C5:C13)</f>
        <v>1125295</v>
      </c>
      <c r="D14" s="240">
        <f>SUM(D5:D13)</f>
        <v>67296</v>
      </c>
      <c r="E14" s="240">
        <f>SUM(E5:E13)</f>
        <v>112225</v>
      </c>
      <c r="F14" s="240">
        <f>SUM(F5:F13)</f>
        <v>247023</v>
      </c>
    </row>
    <row r="15" spans="1:6" ht="15.75">
      <c r="A15" s="149">
        <v>10</v>
      </c>
      <c r="B15" s="150" t="s">
        <v>99</v>
      </c>
      <c r="C15" s="248">
        <v>4194</v>
      </c>
      <c r="D15" s="248">
        <v>179</v>
      </c>
      <c r="E15" s="248">
        <v>463</v>
      </c>
      <c r="F15" s="243">
        <v>971</v>
      </c>
    </row>
    <row r="16" spans="1:6" ht="15.75">
      <c r="A16" s="151">
        <v>11</v>
      </c>
      <c r="B16" s="152" t="s">
        <v>34</v>
      </c>
      <c r="C16" s="249">
        <v>9505</v>
      </c>
      <c r="D16" s="249">
        <v>436</v>
      </c>
      <c r="E16" s="249">
        <v>1020</v>
      </c>
      <c r="F16" s="245">
        <v>1902</v>
      </c>
    </row>
    <row r="17" spans="1:6" ht="15.75">
      <c r="A17" s="151">
        <v>12</v>
      </c>
      <c r="B17" s="152" t="s">
        <v>83</v>
      </c>
      <c r="C17" s="249">
        <v>10025</v>
      </c>
      <c r="D17" s="249">
        <v>567</v>
      </c>
      <c r="E17" s="249">
        <v>1239</v>
      </c>
      <c r="F17" s="250">
        <v>2250</v>
      </c>
    </row>
    <row r="18" spans="1:6" ht="15.75">
      <c r="A18" s="151">
        <v>13</v>
      </c>
      <c r="B18" s="152" t="s">
        <v>124</v>
      </c>
      <c r="C18" s="249">
        <v>3084</v>
      </c>
      <c r="D18" s="249">
        <v>132</v>
      </c>
      <c r="E18" s="249">
        <v>302</v>
      </c>
      <c r="F18" s="245">
        <v>648</v>
      </c>
    </row>
    <row r="19" spans="1:6" ht="15.75">
      <c r="A19" s="151">
        <v>14</v>
      </c>
      <c r="B19" s="152" t="s">
        <v>86</v>
      </c>
      <c r="C19" s="249">
        <v>5799</v>
      </c>
      <c r="D19" s="249">
        <v>301</v>
      </c>
      <c r="E19" s="249">
        <v>656</v>
      </c>
      <c r="F19" s="245">
        <v>1245</v>
      </c>
    </row>
    <row r="20" spans="1:6" ht="15.75">
      <c r="A20" s="151">
        <v>15</v>
      </c>
      <c r="B20" s="152" t="s">
        <v>77</v>
      </c>
      <c r="C20" s="249">
        <v>1602</v>
      </c>
      <c r="D20" s="249">
        <v>73</v>
      </c>
      <c r="E20" s="249">
        <v>185</v>
      </c>
      <c r="F20" s="245">
        <v>340</v>
      </c>
    </row>
    <row r="21" spans="1:6" ht="15.75">
      <c r="A21" s="151">
        <v>16</v>
      </c>
      <c r="B21" s="152" t="s">
        <v>38</v>
      </c>
      <c r="C21" s="249">
        <v>18501</v>
      </c>
      <c r="D21" s="249">
        <v>933</v>
      </c>
      <c r="E21" s="249">
        <v>2131</v>
      </c>
      <c r="F21" s="245">
        <v>3887</v>
      </c>
    </row>
    <row r="22" spans="1:6" ht="15.75">
      <c r="A22" s="151">
        <v>17</v>
      </c>
      <c r="B22" s="152" t="s">
        <v>49</v>
      </c>
      <c r="C22" s="249">
        <v>6246</v>
      </c>
      <c r="D22" s="249">
        <v>320</v>
      </c>
      <c r="E22" s="249">
        <v>739</v>
      </c>
      <c r="F22" s="245">
        <v>1271</v>
      </c>
    </row>
    <row r="23" spans="1:6" ht="15.75">
      <c r="A23" s="151">
        <v>18</v>
      </c>
      <c r="B23" s="152" t="s">
        <v>189</v>
      </c>
      <c r="C23" s="249">
        <v>4101</v>
      </c>
      <c r="D23" s="249">
        <v>199</v>
      </c>
      <c r="E23" s="249">
        <v>476</v>
      </c>
      <c r="F23" s="245">
        <v>903</v>
      </c>
    </row>
    <row r="24" spans="1:6" ht="15.75">
      <c r="A24" s="151">
        <v>19</v>
      </c>
      <c r="B24" s="152" t="s">
        <v>62</v>
      </c>
      <c r="C24" s="249">
        <v>8197</v>
      </c>
      <c r="D24" s="249">
        <v>415</v>
      </c>
      <c r="E24" s="249">
        <v>943</v>
      </c>
      <c r="F24" s="245">
        <v>1795</v>
      </c>
    </row>
    <row r="25" spans="1:6" ht="15.75">
      <c r="A25" s="151">
        <v>20</v>
      </c>
      <c r="B25" s="152" t="s">
        <v>125</v>
      </c>
      <c r="C25" s="249">
        <v>10263</v>
      </c>
      <c r="D25" s="249">
        <v>901</v>
      </c>
      <c r="E25" s="249">
        <v>1364</v>
      </c>
      <c r="F25" s="250">
        <v>1430</v>
      </c>
    </row>
    <row r="26" spans="1:6" ht="15.75">
      <c r="A26" s="151">
        <v>21</v>
      </c>
      <c r="B26" s="152" t="s">
        <v>102</v>
      </c>
      <c r="C26" s="249">
        <v>9782</v>
      </c>
      <c r="D26" s="249">
        <v>812</v>
      </c>
      <c r="E26" s="249">
        <v>1373</v>
      </c>
      <c r="F26" s="250">
        <v>1472</v>
      </c>
    </row>
    <row r="27" spans="1:6" ht="15.75">
      <c r="A27" s="151">
        <v>22</v>
      </c>
      <c r="B27" s="152" t="s">
        <v>108</v>
      </c>
      <c r="C27" s="249">
        <v>5701</v>
      </c>
      <c r="D27" s="249">
        <v>371</v>
      </c>
      <c r="E27" s="249">
        <v>811</v>
      </c>
      <c r="F27" s="250">
        <v>1040</v>
      </c>
    </row>
    <row r="28" spans="1:6" ht="15.75">
      <c r="A28" s="151">
        <v>23</v>
      </c>
      <c r="B28" s="152" t="s">
        <v>39</v>
      </c>
      <c r="C28" s="249">
        <v>1288</v>
      </c>
      <c r="D28" s="249">
        <v>44</v>
      </c>
      <c r="E28" s="249">
        <v>142</v>
      </c>
      <c r="F28" s="250">
        <v>309</v>
      </c>
    </row>
    <row r="29" spans="1:6" ht="15.75">
      <c r="A29" s="151">
        <v>24</v>
      </c>
      <c r="B29" s="152" t="s">
        <v>40</v>
      </c>
      <c r="C29" s="249">
        <v>14972</v>
      </c>
      <c r="D29" s="249">
        <v>734</v>
      </c>
      <c r="E29" s="249">
        <v>1666</v>
      </c>
      <c r="F29" s="250">
        <v>3192</v>
      </c>
    </row>
    <row r="30" spans="1:6" ht="15.75">
      <c r="A30" s="151">
        <v>25</v>
      </c>
      <c r="B30" s="152" t="s">
        <v>45</v>
      </c>
      <c r="C30" s="249">
        <v>26841</v>
      </c>
      <c r="D30" s="249">
        <v>1478</v>
      </c>
      <c r="E30" s="249">
        <v>3092</v>
      </c>
      <c r="F30" s="250">
        <v>5166</v>
      </c>
    </row>
    <row r="31" spans="1:6" ht="15.75">
      <c r="A31" s="151">
        <v>26</v>
      </c>
      <c r="B31" s="152" t="s">
        <v>126</v>
      </c>
      <c r="C31" s="249">
        <v>3516</v>
      </c>
      <c r="D31" s="249">
        <v>194</v>
      </c>
      <c r="E31" s="249">
        <v>405</v>
      </c>
      <c r="F31" s="250">
        <v>725</v>
      </c>
    </row>
    <row r="32" spans="1:6" ht="15.75">
      <c r="A32" s="151">
        <v>27</v>
      </c>
      <c r="B32" s="152" t="s">
        <v>127</v>
      </c>
      <c r="C32" s="249">
        <v>6710</v>
      </c>
      <c r="D32" s="249">
        <v>349</v>
      </c>
      <c r="E32" s="249">
        <v>849</v>
      </c>
      <c r="F32" s="250">
        <v>1413</v>
      </c>
    </row>
    <row r="33" spans="1:6" ht="15.75">
      <c r="A33" s="151">
        <v>28</v>
      </c>
      <c r="B33" s="152" t="s">
        <v>120</v>
      </c>
      <c r="C33" s="249">
        <v>8215</v>
      </c>
      <c r="D33" s="249">
        <v>420</v>
      </c>
      <c r="E33" s="249">
        <v>902</v>
      </c>
      <c r="F33" s="250">
        <v>1707</v>
      </c>
    </row>
    <row r="34" spans="1:6" ht="15.75">
      <c r="A34" s="151">
        <v>29</v>
      </c>
      <c r="B34" s="152" t="s">
        <v>128</v>
      </c>
      <c r="C34" s="249">
        <v>6838</v>
      </c>
      <c r="D34" s="249">
        <v>438</v>
      </c>
      <c r="E34" s="249">
        <v>685</v>
      </c>
      <c r="F34" s="250">
        <v>1494</v>
      </c>
    </row>
    <row r="35" spans="1:6" ht="15.75">
      <c r="A35" s="151">
        <v>30</v>
      </c>
      <c r="B35" s="152" t="s">
        <v>50</v>
      </c>
      <c r="C35" s="249">
        <v>19155</v>
      </c>
      <c r="D35" s="249">
        <v>1111</v>
      </c>
      <c r="E35" s="249">
        <v>2049</v>
      </c>
      <c r="F35" s="250">
        <v>4139</v>
      </c>
    </row>
    <row r="36" spans="1:6" ht="15.75">
      <c r="A36" s="151">
        <v>31</v>
      </c>
      <c r="B36" s="152" t="s">
        <v>92</v>
      </c>
      <c r="C36" s="249">
        <v>3033</v>
      </c>
      <c r="D36" s="249">
        <v>132</v>
      </c>
      <c r="E36" s="249">
        <v>370</v>
      </c>
      <c r="F36" s="251">
        <v>645</v>
      </c>
    </row>
    <row r="37" spans="1:6" ht="15.75">
      <c r="A37" s="151">
        <v>32</v>
      </c>
      <c r="B37" s="152" t="s">
        <v>90</v>
      </c>
      <c r="C37" s="249">
        <v>3166</v>
      </c>
      <c r="D37" s="249">
        <v>119</v>
      </c>
      <c r="E37" s="249">
        <v>318</v>
      </c>
      <c r="F37" s="251">
        <v>711</v>
      </c>
    </row>
    <row r="38" spans="1:6" ht="15.75">
      <c r="A38" s="151">
        <v>33</v>
      </c>
      <c r="B38" s="152" t="s">
        <v>76</v>
      </c>
      <c r="C38" s="249">
        <v>8886</v>
      </c>
      <c r="D38" s="249">
        <v>369</v>
      </c>
      <c r="E38" s="249">
        <v>994</v>
      </c>
      <c r="F38" s="251">
        <v>1988</v>
      </c>
    </row>
    <row r="39" spans="1:6" ht="15.75">
      <c r="A39" s="151">
        <v>34</v>
      </c>
      <c r="B39" s="152" t="s">
        <v>58</v>
      </c>
      <c r="C39" s="249">
        <v>26913</v>
      </c>
      <c r="D39" s="249">
        <v>1185</v>
      </c>
      <c r="E39" s="249">
        <v>2690</v>
      </c>
      <c r="F39" s="251">
        <v>5844</v>
      </c>
    </row>
    <row r="40" spans="1:6" ht="15.75">
      <c r="A40" s="151">
        <v>35</v>
      </c>
      <c r="B40" s="152" t="s">
        <v>65</v>
      </c>
      <c r="C40" s="249">
        <v>23532</v>
      </c>
      <c r="D40" s="249">
        <v>1312</v>
      </c>
      <c r="E40" s="249">
        <v>2820</v>
      </c>
      <c r="F40" s="251">
        <v>4637</v>
      </c>
    </row>
    <row r="41" spans="1:6" ht="15.75">
      <c r="A41" s="151">
        <v>36</v>
      </c>
      <c r="B41" s="152" t="s">
        <v>112</v>
      </c>
      <c r="C41" s="249">
        <v>4638</v>
      </c>
      <c r="D41" s="249">
        <v>216</v>
      </c>
      <c r="E41" s="249">
        <v>525</v>
      </c>
      <c r="F41" s="251">
        <v>1033</v>
      </c>
    </row>
    <row r="42" spans="1:6" ht="15.75">
      <c r="A42" s="151">
        <v>37</v>
      </c>
      <c r="B42" s="152" t="s">
        <v>80</v>
      </c>
      <c r="C42" s="249">
        <v>3264</v>
      </c>
      <c r="D42" s="249">
        <v>156</v>
      </c>
      <c r="E42" s="249">
        <v>377</v>
      </c>
      <c r="F42" s="251">
        <v>723</v>
      </c>
    </row>
    <row r="43" spans="1:6" ht="15.75">
      <c r="A43" s="151">
        <v>38</v>
      </c>
      <c r="B43" s="152" t="s">
        <v>129</v>
      </c>
      <c r="C43" s="249">
        <v>7870</v>
      </c>
      <c r="D43" s="249">
        <v>376</v>
      </c>
      <c r="E43" s="249">
        <v>799</v>
      </c>
      <c r="F43" s="251">
        <v>1830</v>
      </c>
    </row>
    <row r="44" spans="1:6" ht="15.75">
      <c r="A44" s="151">
        <v>39</v>
      </c>
      <c r="B44" s="152" t="s">
        <v>94</v>
      </c>
      <c r="C44" s="249">
        <v>3399</v>
      </c>
      <c r="D44" s="249">
        <v>136</v>
      </c>
      <c r="E44" s="249">
        <v>348</v>
      </c>
      <c r="F44" s="251">
        <v>853</v>
      </c>
    </row>
    <row r="45" spans="1:6" ht="15.75">
      <c r="A45" s="151">
        <v>40</v>
      </c>
      <c r="B45" s="152" t="s">
        <v>130</v>
      </c>
      <c r="C45" s="249">
        <v>7821</v>
      </c>
      <c r="D45" s="249">
        <v>632</v>
      </c>
      <c r="E45" s="249">
        <v>1075</v>
      </c>
      <c r="F45" s="251">
        <v>1112</v>
      </c>
    </row>
    <row r="46" spans="1:6" ht="15.75">
      <c r="A46" s="151">
        <v>41</v>
      </c>
      <c r="B46" s="152" t="s">
        <v>131</v>
      </c>
      <c r="C46" s="249">
        <v>10000</v>
      </c>
      <c r="D46" s="249">
        <v>550</v>
      </c>
      <c r="E46" s="249">
        <v>1235</v>
      </c>
      <c r="F46" s="251">
        <v>2075</v>
      </c>
    </row>
    <row r="47" spans="1:6" ht="15.75">
      <c r="A47" s="151">
        <v>42</v>
      </c>
      <c r="B47" s="152" t="s">
        <v>66</v>
      </c>
      <c r="C47" s="249">
        <v>24311</v>
      </c>
      <c r="D47" s="249">
        <v>1211</v>
      </c>
      <c r="E47" s="249">
        <v>2811</v>
      </c>
      <c r="F47" s="251">
        <v>4951</v>
      </c>
    </row>
    <row r="48" spans="1:6" ht="15.75">
      <c r="A48" s="151">
        <v>43</v>
      </c>
      <c r="B48" s="152" t="s">
        <v>44</v>
      </c>
      <c r="C48" s="249">
        <v>9600</v>
      </c>
      <c r="D48" s="249">
        <v>616</v>
      </c>
      <c r="E48" s="249">
        <v>1178</v>
      </c>
      <c r="F48" s="251">
        <v>1792</v>
      </c>
    </row>
    <row r="49" spans="1:6" ht="15.75">
      <c r="A49" s="151">
        <v>44</v>
      </c>
      <c r="B49" s="152" t="s">
        <v>132</v>
      </c>
      <c r="C49" s="249">
        <v>9088</v>
      </c>
      <c r="D49" s="249">
        <v>789</v>
      </c>
      <c r="E49" s="249">
        <v>1175</v>
      </c>
      <c r="F49" s="251">
        <v>1589</v>
      </c>
    </row>
    <row r="50" spans="1:6" ht="15.75">
      <c r="A50" s="151">
        <v>45</v>
      </c>
      <c r="B50" s="152" t="s">
        <v>104</v>
      </c>
      <c r="C50" s="249">
        <v>8699</v>
      </c>
      <c r="D50" s="249">
        <v>516</v>
      </c>
      <c r="E50" s="249">
        <v>914</v>
      </c>
      <c r="F50" s="251">
        <v>1554</v>
      </c>
    </row>
    <row r="51" spans="1:6" ht="15.75">
      <c r="A51" s="151">
        <v>46</v>
      </c>
      <c r="B51" s="152" t="s">
        <v>60</v>
      </c>
      <c r="C51" s="249">
        <v>8422</v>
      </c>
      <c r="D51" s="249">
        <v>358</v>
      </c>
      <c r="E51" s="249">
        <v>957</v>
      </c>
      <c r="F51" s="251">
        <v>2013</v>
      </c>
    </row>
    <row r="52" spans="1:6" ht="15.75">
      <c r="A52" s="151">
        <v>47</v>
      </c>
      <c r="B52" s="152" t="s">
        <v>31</v>
      </c>
      <c r="C52" s="249">
        <v>6350</v>
      </c>
      <c r="D52" s="249">
        <v>289</v>
      </c>
      <c r="E52" s="249">
        <v>735</v>
      </c>
      <c r="F52" s="251">
        <v>1302</v>
      </c>
    </row>
    <row r="53" spans="1:6" ht="15.75">
      <c r="A53" s="151">
        <v>48</v>
      </c>
      <c r="B53" s="152" t="s">
        <v>54</v>
      </c>
      <c r="C53" s="249">
        <v>2554</v>
      </c>
      <c r="D53" s="249">
        <v>114</v>
      </c>
      <c r="E53" s="249">
        <v>304</v>
      </c>
      <c r="F53" s="251">
        <v>571</v>
      </c>
    </row>
    <row r="54" spans="1:6" ht="15.75">
      <c r="A54" s="151">
        <v>49</v>
      </c>
      <c r="B54" s="152" t="s">
        <v>115</v>
      </c>
      <c r="C54" s="249">
        <v>2698</v>
      </c>
      <c r="D54" s="249">
        <v>150</v>
      </c>
      <c r="E54" s="249">
        <v>327</v>
      </c>
      <c r="F54" s="251">
        <v>528</v>
      </c>
    </row>
    <row r="55" spans="1:6" ht="15.75">
      <c r="A55" s="151">
        <v>50</v>
      </c>
      <c r="B55" s="152" t="s">
        <v>71</v>
      </c>
      <c r="C55" s="249">
        <v>5462</v>
      </c>
      <c r="D55" s="249">
        <v>216</v>
      </c>
      <c r="E55" s="249">
        <v>582</v>
      </c>
      <c r="F55" s="251">
        <v>1224</v>
      </c>
    </row>
    <row r="56" spans="1:6" ht="15.75">
      <c r="A56" s="151">
        <v>51</v>
      </c>
      <c r="B56" s="152" t="s">
        <v>67</v>
      </c>
      <c r="C56" s="249">
        <v>26439</v>
      </c>
      <c r="D56" s="249">
        <v>1379</v>
      </c>
      <c r="E56" s="249">
        <v>3007</v>
      </c>
      <c r="F56" s="251">
        <v>5096</v>
      </c>
    </row>
    <row r="57" spans="1:6" ht="15.75">
      <c r="A57" s="151">
        <v>52</v>
      </c>
      <c r="B57" s="152" t="s">
        <v>133</v>
      </c>
      <c r="C57" s="249">
        <v>9605</v>
      </c>
      <c r="D57" s="249">
        <v>516</v>
      </c>
      <c r="E57" s="249">
        <v>1258</v>
      </c>
      <c r="F57" s="251">
        <v>1886</v>
      </c>
    </row>
    <row r="58" spans="1:6" ht="15.75">
      <c r="A58" s="151">
        <v>53</v>
      </c>
      <c r="B58" s="152" t="s">
        <v>87</v>
      </c>
      <c r="C58" s="249">
        <v>6630</v>
      </c>
      <c r="D58" s="249">
        <v>295</v>
      </c>
      <c r="E58" s="249">
        <v>702</v>
      </c>
      <c r="F58" s="251">
        <v>1581</v>
      </c>
    </row>
    <row r="59" spans="1:6" ht="15.75">
      <c r="A59" s="151">
        <v>54</v>
      </c>
      <c r="B59" s="152" t="s">
        <v>190</v>
      </c>
      <c r="C59" s="249">
        <v>6820</v>
      </c>
      <c r="D59" s="249">
        <v>369</v>
      </c>
      <c r="E59" s="249">
        <v>753</v>
      </c>
      <c r="F59" s="251">
        <v>1353</v>
      </c>
    </row>
    <row r="60" spans="1:6" ht="15.75">
      <c r="A60" s="151">
        <v>55</v>
      </c>
      <c r="B60" s="152" t="s">
        <v>33</v>
      </c>
      <c r="C60" s="249">
        <v>5901</v>
      </c>
      <c r="D60" s="249">
        <v>313</v>
      </c>
      <c r="E60" s="249">
        <v>748</v>
      </c>
      <c r="F60" s="251">
        <v>1165</v>
      </c>
    </row>
    <row r="61" spans="1:6" ht="15.75">
      <c r="A61" s="151">
        <v>56</v>
      </c>
      <c r="B61" s="152" t="s">
        <v>134</v>
      </c>
      <c r="C61" s="249">
        <v>18936</v>
      </c>
      <c r="D61" s="249">
        <v>760</v>
      </c>
      <c r="E61" s="249">
        <v>2015</v>
      </c>
      <c r="F61" s="251">
        <v>4335</v>
      </c>
    </row>
    <row r="62" spans="1:6" ht="15.75">
      <c r="A62" s="151">
        <v>57</v>
      </c>
      <c r="B62" s="152" t="s">
        <v>109</v>
      </c>
      <c r="C62" s="249">
        <v>5609</v>
      </c>
      <c r="D62" s="249">
        <v>319</v>
      </c>
      <c r="E62" s="249">
        <v>609</v>
      </c>
      <c r="F62" s="251">
        <v>1082</v>
      </c>
    </row>
    <row r="63" spans="1:6" ht="15.75">
      <c r="A63" s="151">
        <v>58</v>
      </c>
      <c r="B63" s="152" t="s">
        <v>74</v>
      </c>
      <c r="C63" s="249">
        <v>6622</v>
      </c>
      <c r="D63" s="249">
        <v>353</v>
      </c>
      <c r="E63" s="249">
        <v>755</v>
      </c>
      <c r="F63" s="251">
        <v>1426</v>
      </c>
    </row>
    <row r="64" spans="1:6" ht="15.75">
      <c r="A64" s="151">
        <v>59</v>
      </c>
      <c r="B64" s="152" t="s">
        <v>135</v>
      </c>
      <c r="C64" s="249">
        <v>26530</v>
      </c>
      <c r="D64" s="249">
        <v>1537</v>
      </c>
      <c r="E64" s="249">
        <v>3358</v>
      </c>
      <c r="F64" s="251">
        <v>5220</v>
      </c>
    </row>
    <row r="65" spans="1:6" ht="15.75">
      <c r="A65" s="151">
        <v>60</v>
      </c>
      <c r="B65" s="152" t="s">
        <v>136</v>
      </c>
      <c r="C65" s="249">
        <v>6171</v>
      </c>
      <c r="D65" s="249">
        <v>326</v>
      </c>
      <c r="E65" s="249">
        <v>629</v>
      </c>
      <c r="F65" s="251">
        <v>1233</v>
      </c>
    </row>
    <row r="66" spans="1:6" ht="15.75">
      <c r="A66" s="151">
        <v>61</v>
      </c>
      <c r="B66" s="152" t="s">
        <v>103</v>
      </c>
      <c r="C66" s="249">
        <v>22412</v>
      </c>
      <c r="D66" s="249">
        <v>2059</v>
      </c>
      <c r="E66" s="249">
        <v>2677</v>
      </c>
      <c r="F66" s="251">
        <v>3616</v>
      </c>
    </row>
    <row r="67" spans="1:6" ht="15.75">
      <c r="A67" s="151">
        <v>62</v>
      </c>
      <c r="B67" s="152" t="s">
        <v>137</v>
      </c>
      <c r="C67" s="249">
        <v>11131</v>
      </c>
      <c r="D67" s="249">
        <v>671</v>
      </c>
      <c r="E67" s="249">
        <v>1329</v>
      </c>
      <c r="F67" s="251">
        <v>2150</v>
      </c>
    </row>
    <row r="68" spans="1:6" ht="15.75">
      <c r="A68" s="151">
        <v>63</v>
      </c>
      <c r="B68" s="152" t="s">
        <v>51</v>
      </c>
      <c r="C68" s="249">
        <v>3869</v>
      </c>
      <c r="D68" s="249">
        <v>196</v>
      </c>
      <c r="E68" s="249">
        <v>387</v>
      </c>
      <c r="F68" s="251">
        <v>890</v>
      </c>
    </row>
    <row r="69" spans="1:6" ht="15.75">
      <c r="A69" s="151">
        <v>64</v>
      </c>
      <c r="B69" s="152" t="s">
        <v>138</v>
      </c>
      <c r="C69" s="249">
        <v>18895</v>
      </c>
      <c r="D69" s="249">
        <v>1010</v>
      </c>
      <c r="E69" s="249">
        <v>2061</v>
      </c>
      <c r="F69" s="251">
        <v>4113</v>
      </c>
    </row>
    <row r="70" spans="1:6" ht="15.75">
      <c r="A70" s="151">
        <v>65</v>
      </c>
      <c r="B70" s="152" t="s">
        <v>139</v>
      </c>
      <c r="C70" s="249">
        <v>13538</v>
      </c>
      <c r="D70" s="249">
        <v>654</v>
      </c>
      <c r="E70" s="249">
        <v>1442</v>
      </c>
      <c r="F70" s="251">
        <v>2850</v>
      </c>
    </row>
    <row r="71" spans="1:6" ht="15.75">
      <c r="A71" s="151">
        <v>66</v>
      </c>
      <c r="B71" s="152" t="s">
        <v>93</v>
      </c>
      <c r="C71" s="249">
        <v>2765</v>
      </c>
      <c r="D71" s="249">
        <v>122</v>
      </c>
      <c r="E71" s="249">
        <v>286</v>
      </c>
      <c r="F71" s="251">
        <v>639</v>
      </c>
    </row>
    <row r="72" spans="1:6" ht="15.75">
      <c r="A72" s="151">
        <v>67</v>
      </c>
      <c r="B72" s="152" t="s">
        <v>88</v>
      </c>
      <c r="C72" s="249">
        <v>14900</v>
      </c>
      <c r="D72" s="249">
        <v>636</v>
      </c>
      <c r="E72" s="249">
        <v>1517</v>
      </c>
      <c r="F72" s="251">
        <v>3354</v>
      </c>
    </row>
    <row r="73" spans="1:6" ht="15.75">
      <c r="A73" s="151">
        <v>68</v>
      </c>
      <c r="B73" s="152" t="s">
        <v>95</v>
      </c>
      <c r="C73" s="249">
        <v>26953</v>
      </c>
      <c r="D73" s="249">
        <v>1278</v>
      </c>
      <c r="E73" s="249">
        <v>2984</v>
      </c>
      <c r="F73" s="251">
        <v>5731</v>
      </c>
    </row>
    <row r="74" spans="1:6" ht="15.75">
      <c r="A74" s="151">
        <v>69</v>
      </c>
      <c r="B74" s="152" t="s">
        <v>140</v>
      </c>
      <c r="C74" s="249">
        <v>3855</v>
      </c>
      <c r="D74" s="249">
        <v>210</v>
      </c>
      <c r="E74" s="249">
        <v>456</v>
      </c>
      <c r="F74" s="251">
        <v>743</v>
      </c>
    </row>
    <row r="75" spans="1:6" ht="15.75">
      <c r="A75" s="151">
        <v>70</v>
      </c>
      <c r="B75" s="152" t="s">
        <v>141</v>
      </c>
      <c r="C75" s="249">
        <v>16601</v>
      </c>
      <c r="D75" s="249">
        <v>1939</v>
      </c>
      <c r="E75" s="249">
        <v>2375</v>
      </c>
      <c r="F75" s="251">
        <v>1998</v>
      </c>
    </row>
    <row r="76" spans="1:6" ht="15.75">
      <c r="A76" s="151">
        <v>71</v>
      </c>
      <c r="B76" s="152" t="s">
        <v>142</v>
      </c>
      <c r="C76" s="249">
        <v>3762</v>
      </c>
      <c r="D76" s="249">
        <v>182</v>
      </c>
      <c r="E76" s="249">
        <v>394</v>
      </c>
      <c r="F76" s="251">
        <v>942</v>
      </c>
    </row>
    <row r="77" spans="1:6" ht="15.75">
      <c r="A77" s="151">
        <v>72</v>
      </c>
      <c r="B77" s="152" t="s">
        <v>191</v>
      </c>
      <c r="C77" s="249">
        <v>1782</v>
      </c>
      <c r="D77" s="249">
        <v>70</v>
      </c>
      <c r="E77" s="249">
        <v>193</v>
      </c>
      <c r="F77" s="251">
        <v>433</v>
      </c>
    </row>
    <row r="78" spans="1:6" ht="15.75">
      <c r="A78" s="151">
        <v>73</v>
      </c>
      <c r="B78" s="152" t="s">
        <v>121</v>
      </c>
      <c r="C78" s="249">
        <v>2158</v>
      </c>
      <c r="D78" s="249">
        <v>95</v>
      </c>
      <c r="E78" s="249">
        <v>265</v>
      </c>
      <c r="F78" s="251">
        <v>411</v>
      </c>
    </row>
    <row r="79" spans="1:6" ht="15.75">
      <c r="A79" s="151">
        <v>74</v>
      </c>
      <c r="B79" s="152" t="s">
        <v>30</v>
      </c>
      <c r="C79" s="252">
        <v>4183</v>
      </c>
      <c r="D79" s="249">
        <v>177</v>
      </c>
      <c r="E79" s="249">
        <v>425</v>
      </c>
      <c r="F79" s="251">
        <v>885</v>
      </c>
    </row>
    <row r="80" spans="1:6" ht="15.75">
      <c r="A80" s="151">
        <v>75</v>
      </c>
      <c r="B80" s="152" t="s">
        <v>143</v>
      </c>
      <c r="C80" s="252">
        <v>3752</v>
      </c>
      <c r="D80" s="249">
        <v>174</v>
      </c>
      <c r="E80" s="249">
        <v>398</v>
      </c>
      <c r="F80" s="251">
        <v>848</v>
      </c>
    </row>
    <row r="81" spans="1:6" ht="15.75">
      <c r="A81" s="151">
        <v>76</v>
      </c>
      <c r="B81" s="152" t="s">
        <v>144</v>
      </c>
      <c r="C81" s="252">
        <v>37951</v>
      </c>
      <c r="D81" s="249">
        <v>2371</v>
      </c>
      <c r="E81" s="249">
        <v>4276</v>
      </c>
      <c r="F81" s="251">
        <v>7857</v>
      </c>
    </row>
    <row r="82" spans="1:6" ht="15.75">
      <c r="A82" s="151">
        <v>77</v>
      </c>
      <c r="B82" s="152" t="s">
        <v>145</v>
      </c>
      <c r="C82" s="252">
        <v>20496</v>
      </c>
      <c r="D82" s="249">
        <v>1235</v>
      </c>
      <c r="E82" s="249">
        <v>2315</v>
      </c>
      <c r="F82" s="251">
        <v>3887</v>
      </c>
    </row>
    <row r="83" spans="1:6" ht="15.75">
      <c r="A83" s="151">
        <v>78</v>
      </c>
      <c r="B83" s="154" t="s">
        <v>68</v>
      </c>
      <c r="C83" s="252">
        <v>10538</v>
      </c>
      <c r="D83" s="249">
        <v>838</v>
      </c>
      <c r="E83" s="249">
        <v>1235</v>
      </c>
      <c r="F83" s="251">
        <v>1965</v>
      </c>
    </row>
    <row r="84" spans="1:6" ht="15.75">
      <c r="A84" s="151">
        <v>79</v>
      </c>
      <c r="B84" s="152" t="s">
        <v>55</v>
      </c>
      <c r="C84" s="252">
        <v>4314</v>
      </c>
      <c r="D84" s="249">
        <v>225</v>
      </c>
      <c r="E84" s="249">
        <v>466</v>
      </c>
      <c r="F84" s="251">
        <v>900</v>
      </c>
    </row>
    <row r="85" spans="1:6" ht="15.75">
      <c r="A85" s="151">
        <v>80</v>
      </c>
      <c r="B85" s="152" t="s">
        <v>82</v>
      </c>
      <c r="C85" s="252">
        <v>3128</v>
      </c>
      <c r="D85" s="249">
        <v>163</v>
      </c>
      <c r="E85" s="249">
        <v>328</v>
      </c>
      <c r="F85" s="251">
        <v>724</v>
      </c>
    </row>
    <row r="86" spans="1:6" ht="15.75">
      <c r="A86" s="151">
        <v>81</v>
      </c>
      <c r="B86" s="152" t="s">
        <v>32</v>
      </c>
      <c r="C86" s="252">
        <v>6067</v>
      </c>
      <c r="D86" s="249">
        <v>289</v>
      </c>
      <c r="E86" s="249">
        <v>682</v>
      </c>
      <c r="F86" s="251">
        <v>1380</v>
      </c>
    </row>
    <row r="87" spans="1:6" ht="15.75">
      <c r="A87" s="151">
        <v>82</v>
      </c>
      <c r="B87" s="152" t="s">
        <v>146</v>
      </c>
      <c r="C87" s="252">
        <v>11239</v>
      </c>
      <c r="D87" s="249">
        <v>554</v>
      </c>
      <c r="E87" s="249">
        <v>1135</v>
      </c>
      <c r="F87" s="251">
        <v>2376</v>
      </c>
    </row>
    <row r="88" spans="1:6" ht="15.75">
      <c r="A88" s="151">
        <v>83</v>
      </c>
      <c r="B88" s="152" t="s">
        <v>147</v>
      </c>
      <c r="C88" s="252">
        <v>6337</v>
      </c>
      <c r="D88" s="249">
        <v>361</v>
      </c>
      <c r="E88" s="249">
        <v>806</v>
      </c>
      <c r="F88" s="251">
        <v>1355</v>
      </c>
    </row>
    <row r="89" spans="1:6" ht="15.75">
      <c r="A89" s="151">
        <v>84</v>
      </c>
      <c r="B89" s="152" t="s">
        <v>192</v>
      </c>
      <c r="C89" s="252">
        <v>9057</v>
      </c>
      <c r="D89" s="249">
        <v>439</v>
      </c>
      <c r="E89" s="249">
        <v>1053</v>
      </c>
      <c r="F89" s="251">
        <v>1796</v>
      </c>
    </row>
    <row r="90" spans="1:6" ht="15.75">
      <c r="A90" s="151">
        <v>85</v>
      </c>
      <c r="B90" s="152" t="s">
        <v>57</v>
      </c>
      <c r="C90" s="252">
        <v>3865</v>
      </c>
      <c r="D90" s="249">
        <v>183</v>
      </c>
      <c r="E90" s="249">
        <v>404</v>
      </c>
      <c r="F90" s="251">
        <v>866</v>
      </c>
    </row>
    <row r="91" spans="1:6" ht="15.75">
      <c r="A91" s="151">
        <v>86</v>
      </c>
      <c r="B91" s="152" t="s">
        <v>101</v>
      </c>
      <c r="C91" s="252">
        <v>30901</v>
      </c>
      <c r="D91" s="249">
        <v>1558</v>
      </c>
      <c r="E91" s="249">
        <v>3563</v>
      </c>
      <c r="F91" s="251">
        <v>6181</v>
      </c>
    </row>
    <row r="92" spans="1:6" ht="15.75">
      <c r="A92" s="151">
        <v>87</v>
      </c>
      <c r="B92" s="152" t="s">
        <v>148</v>
      </c>
      <c r="C92" s="252">
        <v>5913</v>
      </c>
      <c r="D92" s="249">
        <v>219</v>
      </c>
      <c r="E92" s="249">
        <v>677</v>
      </c>
      <c r="F92" s="251">
        <v>1333</v>
      </c>
    </row>
    <row r="93" spans="1:6" ht="15.75">
      <c r="A93" s="151">
        <v>88</v>
      </c>
      <c r="B93" s="152" t="s">
        <v>149</v>
      </c>
      <c r="C93" s="252">
        <v>4361</v>
      </c>
      <c r="D93" s="249">
        <v>210</v>
      </c>
      <c r="E93" s="249">
        <v>456</v>
      </c>
      <c r="F93" s="251">
        <v>936</v>
      </c>
    </row>
    <row r="94" spans="1:6" ht="15.75">
      <c r="A94" s="151">
        <v>89</v>
      </c>
      <c r="B94" s="152" t="s">
        <v>150</v>
      </c>
      <c r="C94" s="253">
        <v>7142</v>
      </c>
      <c r="D94" s="249">
        <v>424</v>
      </c>
      <c r="E94" s="249">
        <v>771</v>
      </c>
      <c r="F94" s="251">
        <v>1242</v>
      </c>
    </row>
    <row r="95" spans="1:6" ht="15.75">
      <c r="A95" s="151">
        <v>90</v>
      </c>
      <c r="B95" s="152" t="s">
        <v>78</v>
      </c>
      <c r="C95" s="253">
        <v>1930</v>
      </c>
      <c r="D95" s="249">
        <v>91</v>
      </c>
      <c r="E95" s="249">
        <v>193</v>
      </c>
      <c r="F95" s="251">
        <v>485</v>
      </c>
    </row>
    <row r="96" spans="1:6" ht="15.75">
      <c r="A96" s="151">
        <v>91</v>
      </c>
      <c r="B96" s="152" t="s">
        <v>43</v>
      </c>
      <c r="C96" s="249">
        <v>2589</v>
      </c>
      <c r="D96" s="249">
        <v>131</v>
      </c>
      <c r="E96" s="249">
        <v>314</v>
      </c>
      <c r="F96" s="251">
        <v>537</v>
      </c>
    </row>
    <row r="97" spans="1:6" ht="15.75">
      <c r="A97" s="151">
        <v>92</v>
      </c>
      <c r="B97" s="152" t="s">
        <v>48</v>
      </c>
      <c r="C97" s="249">
        <v>4157</v>
      </c>
      <c r="D97" s="249">
        <v>217</v>
      </c>
      <c r="E97" s="249">
        <v>438</v>
      </c>
      <c r="F97" s="251">
        <v>850</v>
      </c>
    </row>
    <row r="98" spans="1:6" ht="15.75">
      <c r="A98" s="151">
        <v>93</v>
      </c>
      <c r="B98" s="152" t="s">
        <v>151</v>
      </c>
      <c r="C98" s="249">
        <v>5941</v>
      </c>
      <c r="D98" s="249">
        <v>276</v>
      </c>
      <c r="E98" s="249">
        <v>615</v>
      </c>
      <c r="F98" s="251">
        <v>1341</v>
      </c>
    </row>
    <row r="99" spans="1:6" ht="15.75">
      <c r="A99" s="151">
        <v>94</v>
      </c>
      <c r="B99" s="152" t="s">
        <v>84</v>
      </c>
      <c r="C99" s="249">
        <v>9021</v>
      </c>
      <c r="D99" s="249">
        <v>373</v>
      </c>
      <c r="E99" s="249">
        <v>955</v>
      </c>
      <c r="F99" s="251">
        <v>1964</v>
      </c>
    </row>
    <row r="100" spans="1:6" ht="15.75">
      <c r="A100" s="151">
        <v>95</v>
      </c>
      <c r="B100" s="152" t="s">
        <v>70</v>
      </c>
      <c r="C100" s="249">
        <v>4229</v>
      </c>
      <c r="D100" s="249">
        <v>256</v>
      </c>
      <c r="E100" s="249">
        <v>508</v>
      </c>
      <c r="F100" s="251">
        <v>723</v>
      </c>
    </row>
    <row r="101" spans="1:6" ht="15.75">
      <c r="A101" s="151">
        <v>96</v>
      </c>
      <c r="B101" s="152" t="s">
        <v>152</v>
      </c>
      <c r="C101" s="249">
        <v>23352</v>
      </c>
      <c r="D101" s="249">
        <v>1633</v>
      </c>
      <c r="E101" s="249">
        <v>2636</v>
      </c>
      <c r="F101" s="251">
        <v>4425</v>
      </c>
    </row>
    <row r="102" spans="1:6" ht="15.75">
      <c r="A102" s="151">
        <v>97</v>
      </c>
      <c r="B102" s="152" t="s">
        <v>153</v>
      </c>
      <c r="C102" s="249">
        <v>27772</v>
      </c>
      <c r="D102" s="249">
        <v>1526</v>
      </c>
      <c r="E102" s="249">
        <v>3519</v>
      </c>
      <c r="F102" s="251">
        <v>5239</v>
      </c>
    </row>
    <row r="103" spans="1:6" ht="15.75">
      <c r="A103" s="151">
        <v>98</v>
      </c>
      <c r="B103" s="152" t="s">
        <v>106</v>
      </c>
      <c r="C103" s="249">
        <v>6226</v>
      </c>
      <c r="D103" s="249">
        <v>330</v>
      </c>
      <c r="E103" s="249">
        <v>633</v>
      </c>
      <c r="F103" s="251">
        <v>1527</v>
      </c>
    </row>
    <row r="104" spans="1:6" ht="15.75">
      <c r="A104" s="151">
        <v>99</v>
      </c>
      <c r="B104" s="152" t="s">
        <v>111</v>
      </c>
      <c r="C104" s="249">
        <v>2452</v>
      </c>
      <c r="D104" s="249">
        <v>134</v>
      </c>
      <c r="E104" s="249">
        <v>285</v>
      </c>
      <c r="F104" s="251">
        <v>453</v>
      </c>
    </row>
    <row r="105" spans="1:6" ht="15.75">
      <c r="A105" s="151">
        <v>100</v>
      </c>
      <c r="B105" s="152" t="s">
        <v>154</v>
      </c>
      <c r="C105" s="249">
        <v>18178</v>
      </c>
      <c r="D105" s="249">
        <v>1378</v>
      </c>
      <c r="E105" s="249">
        <v>2062</v>
      </c>
      <c r="F105" s="251">
        <v>3439</v>
      </c>
    </row>
    <row r="106" spans="1:6" ht="15.75">
      <c r="A106" s="151">
        <v>101</v>
      </c>
      <c r="B106" s="152" t="s">
        <v>36</v>
      </c>
      <c r="C106" s="249">
        <v>3942</v>
      </c>
      <c r="D106" s="249">
        <v>222</v>
      </c>
      <c r="E106" s="249">
        <v>402</v>
      </c>
      <c r="F106" s="251">
        <v>924</v>
      </c>
    </row>
    <row r="107" spans="1:6" ht="15.75">
      <c r="A107" s="151">
        <v>102</v>
      </c>
      <c r="B107" s="152" t="s">
        <v>155</v>
      </c>
      <c r="C107" s="249">
        <v>5782</v>
      </c>
      <c r="D107" s="249">
        <v>291</v>
      </c>
      <c r="E107" s="249">
        <v>738</v>
      </c>
      <c r="F107" s="251">
        <v>1290</v>
      </c>
    </row>
    <row r="108" spans="1:6" ht="15.75">
      <c r="A108" s="151">
        <v>103</v>
      </c>
      <c r="B108" s="152" t="s">
        <v>117</v>
      </c>
      <c r="C108" s="249">
        <v>13917</v>
      </c>
      <c r="D108" s="249">
        <v>820</v>
      </c>
      <c r="E108" s="249">
        <v>1632</v>
      </c>
      <c r="F108" s="251">
        <v>2762</v>
      </c>
    </row>
    <row r="109" spans="1:6" ht="15.75">
      <c r="A109" s="151">
        <v>104</v>
      </c>
      <c r="B109" s="152" t="s">
        <v>156</v>
      </c>
      <c r="C109" s="249">
        <v>10372</v>
      </c>
      <c r="D109" s="249">
        <v>844</v>
      </c>
      <c r="E109" s="249">
        <v>1316</v>
      </c>
      <c r="F109" s="251">
        <v>1645</v>
      </c>
    </row>
    <row r="110" spans="1:6" ht="15.75">
      <c r="A110" s="151">
        <v>105</v>
      </c>
      <c r="B110" s="152" t="s">
        <v>116</v>
      </c>
      <c r="C110" s="249">
        <v>4006</v>
      </c>
      <c r="D110" s="249">
        <v>176</v>
      </c>
      <c r="E110" s="249">
        <v>407</v>
      </c>
      <c r="F110" s="251">
        <v>1016</v>
      </c>
    </row>
    <row r="111" spans="1:6" ht="15.75">
      <c r="A111" s="151">
        <v>106</v>
      </c>
      <c r="B111" s="152" t="s">
        <v>157</v>
      </c>
      <c r="C111" s="249">
        <v>33397</v>
      </c>
      <c r="D111" s="249">
        <v>1830</v>
      </c>
      <c r="E111" s="249">
        <v>4007</v>
      </c>
      <c r="F111" s="251">
        <v>6607</v>
      </c>
    </row>
    <row r="112" spans="1:6" ht="15.75">
      <c r="A112" s="151">
        <v>107</v>
      </c>
      <c r="B112" s="152" t="s">
        <v>63</v>
      </c>
      <c r="C112" s="249">
        <v>3924</v>
      </c>
      <c r="D112" s="249">
        <v>189</v>
      </c>
      <c r="E112" s="249">
        <v>431</v>
      </c>
      <c r="F112" s="251">
        <v>779</v>
      </c>
    </row>
    <row r="113" spans="1:6" ht="15.75">
      <c r="A113" s="151">
        <v>108</v>
      </c>
      <c r="B113" s="152" t="s">
        <v>158</v>
      </c>
      <c r="C113" s="249">
        <v>32455</v>
      </c>
      <c r="D113" s="249">
        <v>2021</v>
      </c>
      <c r="E113" s="249">
        <v>4100</v>
      </c>
      <c r="F113" s="251">
        <v>6410</v>
      </c>
    </row>
    <row r="114" spans="1:6" ht="15.75">
      <c r="A114" s="151">
        <v>109</v>
      </c>
      <c r="B114" s="152" t="s">
        <v>159</v>
      </c>
      <c r="C114" s="249">
        <v>2850</v>
      </c>
      <c r="D114" s="249">
        <v>153</v>
      </c>
      <c r="E114" s="249">
        <v>342</v>
      </c>
      <c r="F114" s="251">
        <v>697</v>
      </c>
    </row>
    <row r="115" spans="1:6" ht="15.75">
      <c r="A115" s="151">
        <v>110</v>
      </c>
      <c r="B115" s="152" t="s">
        <v>160</v>
      </c>
      <c r="C115" s="249">
        <v>10109</v>
      </c>
      <c r="D115" s="249">
        <v>471</v>
      </c>
      <c r="E115" s="249">
        <v>1014</v>
      </c>
      <c r="F115" s="251">
        <v>2405</v>
      </c>
    </row>
    <row r="116" spans="1:6" ht="15.75">
      <c r="A116" s="151">
        <v>111</v>
      </c>
      <c r="B116" s="152" t="s">
        <v>97</v>
      </c>
      <c r="C116" s="249">
        <v>3783</v>
      </c>
      <c r="D116" s="249">
        <v>173</v>
      </c>
      <c r="E116" s="249">
        <v>426</v>
      </c>
      <c r="F116" s="251">
        <v>948</v>
      </c>
    </row>
    <row r="117" spans="1:6" ht="15.75">
      <c r="A117" s="151">
        <v>112</v>
      </c>
      <c r="B117" s="152" t="s">
        <v>161</v>
      </c>
      <c r="C117" s="249">
        <v>2268</v>
      </c>
      <c r="D117" s="249">
        <v>87</v>
      </c>
      <c r="E117" s="249">
        <v>249</v>
      </c>
      <c r="F117" s="251">
        <v>551</v>
      </c>
    </row>
    <row r="118" spans="1:6" ht="15.75">
      <c r="A118" s="151">
        <v>113</v>
      </c>
      <c r="B118" s="152" t="s">
        <v>52</v>
      </c>
      <c r="C118" s="249">
        <v>4547</v>
      </c>
      <c r="D118" s="249">
        <v>203</v>
      </c>
      <c r="E118" s="249">
        <v>502</v>
      </c>
      <c r="F118" s="251">
        <v>938</v>
      </c>
    </row>
    <row r="119" spans="1:6" ht="15.75">
      <c r="A119" s="151">
        <v>114</v>
      </c>
      <c r="B119" s="152" t="s">
        <v>47</v>
      </c>
      <c r="C119" s="249">
        <v>9414</v>
      </c>
      <c r="D119" s="249">
        <v>491</v>
      </c>
      <c r="E119" s="249">
        <v>1102</v>
      </c>
      <c r="F119" s="251">
        <v>1890</v>
      </c>
    </row>
    <row r="120" spans="1:6" ht="15.75">
      <c r="A120" s="151">
        <v>115</v>
      </c>
      <c r="B120" s="152" t="s">
        <v>122</v>
      </c>
      <c r="C120" s="249">
        <v>13171</v>
      </c>
      <c r="D120" s="249">
        <v>724</v>
      </c>
      <c r="E120" s="249">
        <v>1619</v>
      </c>
      <c r="F120" s="251">
        <v>2542</v>
      </c>
    </row>
    <row r="121" spans="1:6" ht="15.75">
      <c r="A121" s="151">
        <v>116</v>
      </c>
      <c r="B121" s="152" t="s">
        <v>73</v>
      </c>
      <c r="C121" s="249">
        <v>4375</v>
      </c>
      <c r="D121" s="249">
        <v>208</v>
      </c>
      <c r="E121" s="249">
        <v>510</v>
      </c>
      <c r="F121" s="251">
        <v>991</v>
      </c>
    </row>
    <row r="122" spans="1:6" ht="15.75">
      <c r="A122" s="151">
        <v>117</v>
      </c>
      <c r="B122" s="152" t="s">
        <v>42</v>
      </c>
      <c r="C122" s="249">
        <v>6049</v>
      </c>
      <c r="D122" s="249">
        <v>225</v>
      </c>
      <c r="E122" s="249">
        <v>715</v>
      </c>
      <c r="F122" s="251">
        <v>1396</v>
      </c>
    </row>
    <row r="123" spans="1:6" ht="15.75">
      <c r="A123" s="151">
        <v>118</v>
      </c>
      <c r="B123" s="152" t="s">
        <v>162</v>
      </c>
      <c r="C123" s="249">
        <v>6807</v>
      </c>
      <c r="D123" s="249">
        <v>295</v>
      </c>
      <c r="E123" s="249">
        <v>763</v>
      </c>
      <c r="F123" s="251">
        <v>1528</v>
      </c>
    </row>
    <row r="124" spans="1:6" ht="15.75">
      <c r="A124" s="155">
        <v>119</v>
      </c>
      <c r="B124" s="153" t="s">
        <v>89</v>
      </c>
      <c r="C124" s="254">
        <v>3517</v>
      </c>
      <c r="D124" s="254">
        <v>146</v>
      </c>
      <c r="E124" s="254">
        <v>422</v>
      </c>
      <c r="F124" s="255">
        <v>753</v>
      </c>
    </row>
    <row r="125" spans="1:6" ht="15.75">
      <c r="A125" s="398" t="s">
        <v>194</v>
      </c>
      <c r="B125" s="398" t="s">
        <v>194</v>
      </c>
      <c r="C125" s="241">
        <f>SUM(C15:C124)</f>
        <v>1075901</v>
      </c>
      <c r="D125" s="241">
        <f>SUM(D15:D124)</f>
        <v>60472</v>
      </c>
      <c r="E125" s="241">
        <f>SUM(E15:E124)</f>
        <v>124071</v>
      </c>
      <c r="F125" s="241">
        <f>SUM(F15:F124)</f>
        <v>218107</v>
      </c>
    </row>
  </sheetData>
  <sheetProtection/>
  <mergeCells count="2">
    <mergeCell ref="A14:B14"/>
    <mergeCell ref="A125:B1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29"/>
  <sheetViews>
    <sheetView zoomScalePageLayoutView="0" workbookViewId="0" topLeftCell="A1">
      <selection activeCell="D21" sqref="D21"/>
    </sheetView>
  </sheetViews>
  <sheetFormatPr defaultColWidth="9.140625" defaultRowHeight="12.75"/>
  <cols>
    <col min="1" max="1" width="8.140625" style="147" customWidth="1"/>
    <col min="2" max="2" width="27.421875" style="147" customWidth="1"/>
    <col min="3" max="3" width="22.421875" style="147" customWidth="1"/>
    <col min="4" max="4" width="17.140625" style="147" customWidth="1"/>
    <col min="5" max="6" width="14.7109375" style="0" customWidth="1"/>
    <col min="7" max="7" width="11.140625" style="0" customWidth="1"/>
    <col min="8" max="8" width="12.421875" style="0" customWidth="1"/>
    <col min="9" max="9" width="18.8515625" style="0" customWidth="1"/>
    <col min="10" max="14" width="12.7109375" style="0" customWidth="1"/>
  </cols>
  <sheetData>
    <row r="1" ht="18.75">
      <c r="A1" s="235" t="s">
        <v>210</v>
      </c>
    </row>
    <row r="3" spans="4:5" ht="19.5" thickBot="1">
      <c r="D3" s="270">
        <v>2014</v>
      </c>
      <c r="E3" s="165"/>
    </row>
    <row r="4" spans="3:9" ht="15.75">
      <c r="C4" s="201" t="s">
        <v>201</v>
      </c>
      <c r="D4" s="202">
        <v>678759538</v>
      </c>
      <c r="F4" s="174"/>
      <c r="I4" s="277"/>
    </row>
    <row r="5" spans="3:9" ht="15.75">
      <c r="C5" s="203" t="s">
        <v>176</v>
      </c>
      <c r="D5" s="204">
        <v>397190205</v>
      </c>
      <c r="E5" s="117"/>
      <c r="F5" s="271"/>
      <c r="G5" s="272"/>
      <c r="H5" s="273"/>
      <c r="I5" s="274"/>
    </row>
    <row r="6" spans="3:9" ht="15.75">
      <c r="C6" s="203" t="s">
        <v>177</v>
      </c>
      <c r="D6" s="204">
        <v>13561464</v>
      </c>
      <c r="E6" s="117"/>
      <c r="F6" s="271"/>
      <c r="G6" s="272"/>
      <c r="H6" s="272"/>
      <c r="I6" s="271"/>
    </row>
    <row r="7" spans="3:9" ht="16.5" thickBot="1">
      <c r="C7" s="205" t="s">
        <v>180</v>
      </c>
      <c r="D7" s="206">
        <f>SUM(D4:D6)</f>
        <v>1089511207</v>
      </c>
      <c r="E7" s="278">
        <v>0.8</v>
      </c>
      <c r="F7" s="275"/>
      <c r="G7" s="272"/>
      <c r="H7" s="272"/>
      <c r="I7" s="271"/>
    </row>
    <row r="8" spans="6:9" ht="15.75">
      <c r="F8" s="276"/>
      <c r="G8" s="272"/>
      <c r="H8" s="272"/>
      <c r="I8" s="271"/>
    </row>
    <row r="9" spans="1:6" ht="63.75" customHeight="1">
      <c r="A9" s="148" t="s">
        <v>200</v>
      </c>
      <c r="B9" s="148" t="s">
        <v>202</v>
      </c>
      <c r="C9" s="148" t="s">
        <v>203</v>
      </c>
      <c r="D9" s="148" t="s">
        <v>211</v>
      </c>
      <c r="E9" s="148" t="s">
        <v>212</v>
      </c>
      <c r="F9" s="148" t="s">
        <v>213</v>
      </c>
    </row>
    <row r="10" spans="1:6" s="146" customFormat="1" ht="15" customHeight="1">
      <c r="A10" s="175"/>
      <c r="B10" s="176" t="s">
        <v>180</v>
      </c>
      <c r="C10" s="179">
        <f>SUM(C11:C129)</f>
        <v>1.0000000000000004</v>
      </c>
      <c r="D10" s="177">
        <f>SUM(D11:D129)</f>
        <v>678759537.9999998</v>
      </c>
      <c r="E10" s="177">
        <f>E17+E19</f>
        <v>410751669</v>
      </c>
      <c r="F10" s="177">
        <f>SUM(F11:F129)</f>
        <v>1089511206.999999</v>
      </c>
    </row>
    <row r="11" spans="1:6" ht="15.75">
      <c r="A11" s="149">
        <v>1</v>
      </c>
      <c r="B11" s="150" t="s">
        <v>181</v>
      </c>
      <c r="C11" s="180">
        <v>0.05405233408755265</v>
      </c>
      <c r="D11" s="156">
        <f>$D$4*C11</f>
        <v>36688537.313088894</v>
      </c>
      <c r="E11" s="157"/>
      <c r="F11" s="162">
        <f>D11+E11</f>
        <v>36688537.313088894</v>
      </c>
    </row>
    <row r="12" spans="1:8" ht="15.75">
      <c r="A12" s="151">
        <v>2</v>
      </c>
      <c r="B12" s="152" t="s">
        <v>182</v>
      </c>
      <c r="C12" s="181">
        <v>0.016002197819302403</v>
      </c>
      <c r="D12" s="158">
        <f aca="true" t="shared" si="0" ref="D12:D75">$D$4*C12</f>
        <v>10861644.398814306</v>
      </c>
      <c r="E12" s="159"/>
      <c r="F12" s="163">
        <f aca="true" t="shared" si="1" ref="F12:F75">D12+E12</f>
        <v>10861644.398814306</v>
      </c>
      <c r="H12" s="146"/>
    </row>
    <row r="13" spans="1:6" ht="15.75">
      <c r="A13" s="151">
        <v>3</v>
      </c>
      <c r="B13" s="152" t="s">
        <v>183</v>
      </c>
      <c r="C13" s="181">
        <v>0.0489011804661918</v>
      </c>
      <c r="D13" s="158">
        <f t="shared" si="0"/>
        <v>33192142.660886973</v>
      </c>
      <c r="E13" s="159"/>
      <c r="F13" s="163">
        <f t="shared" si="1"/>
        <v>33192142.660886973</v>
      </c>
    </row>
    <row r="14" spans="1:6" ht="15.75">
      <c r="A14" s="151">
        <v>4</v>
      </c>
      <c r="B14" s="152" t="s">
        <v>184</v>
      </c>
      <c r="C14" s="181">
        <v>0.05434010858401308</v>
      </c>
      <c r="D14" s="158">
        <f t="shared" si="0"/>
        <v>36883866.99735455</v>
      </c>
      <c r="E14" s="159"/>
      <c r="F14" s="163">
        <f t="shared" si="1"/>
        <v>36883866.99735455</v>
      </c>
    </row>
    <row r="15" spans="1:6" ht="15.75">
      <c r="A15" s="151">
        <v>5</v>
      </c>
      <c r="B15" s="152" t="s">
        <v>185</v>
      </c>
      <c r="C15" s="181">
        <v>0.050923183474450434</v>
      </c>
      <c r="D15" s="158">
        <f t="shared" si="0"/>
        <v>34564596.48860721</v>
      </c>
      <c r="E15" s="159"/>
      <c r="F15" s="163">
        <f t="shared" si="1"/>
        <v>34564596.48860721</v>
      </c>
    </row>
    <row r="16" spans="1:6" ht="15.75">
      <c r="A16" s="151">
        <v>6</v>
      </c>
      <c r="B16" s="152" t="s">
        <v>186</v>
      </c>
      <c r="C16" s="181">
        <v>0.01865171676933494</v>
      </c>
      <c r="D16" s="158">
        <f t="shared" si="0"/>
        <v>12660030.657260638</v>
      </c>
      <c r="E16" s="159"/>
      <c r="F16" s="163">
        <f t="shared" si="1"/>
        <v>12660030.657260638</v>
      </c>
    </row>
    <row r="17" spans="1:9" ht="15.75">
      <c r="A17" s="151">
        <v>7</v>
      </c>
      <c r="B17" s="152" t="s">
        <v>187</v>
      </c>
      <c r="C17" s="181">
        <v>0.07788190566573114</v>
      </c>
      <c r="D17" s="158">
        <f t="shared" si="0"/>
        <v>52863086.30823125</v>
      </c>
      <c r="E17" s="158">
        <f>D5</f>
        <v>397190205</v>
      </c>
      <c r="F17" s="163">
        <f t="shared" si="1"/>
        <v>450053291.30823123</v>
      </c>
      <c r="I17" s="173"/>
    </row>
    <row r="18" spans="1:6" ht="15.75">
      <c r="A18" s="151">
        <v>8</v>
      </c>
      <c r="B18" s="152" t="s">
        <v>166</v>
      </c>
      <c r="C18" s="181">
        <v>0.020563402876663254</v>
      </c>
      <c r="D18" s="158">
        <f t="shared" si="0"/>
        <v>13957605.83627182</v>
      </c>
      <c r="E18" s="158"/>
      <c r="F18" s="163">
        <f t="shared" si="1"/>
        <v>13957605.83627182</v>
      </c>
    </row>
    <row r="19" spans="1:6" ht="15.75">
      <c r="A19" s="155">
        <v>9</v>
      </c>
      <c r="B19" s="153" t="s">
        <v>188</v>
      </c>
      <c r="C19" s="182">
        <v>0.015528143982265426</v>
      </c>
      <c r="D19" s="160">
        <f t="shared" si="0"/>
        <v>10539875.835399961</v>
      </c>
      <c r="E19" s="160">
        <f>D6</f>
        <v>13561464</v>
      </c>
      <c r="F19" s="164">
        <f t="shared" si="1"/>
        <v>24101339.835399963</v>
      </c>
    </row>
    <row r="20" spans="1:6" ht="15.75">
      <c r="A20" s="149">
        <v>10</v>
      </c>
      <c r="B20" s="150" t="s">
        <v>99</v>
      </c>
      <c r="C20" s="180">
        <v>0.001290359935136947</v>
      </c>
      <c r="D20" s="156">
        <f t="shared" si="0"/>
        <v>875844.1134272642</v>
      </c>
      <c r="E20" s="157"/>
      <c r="F20" s="162">
        <f t="shared" si="1"/>
        <v>875844.1134272642</v>
      </c>
    </row>
    <row r="21" spans="1:6" ht="15.75">
      <c r="A21" s="151">
        <v>11</v>
      </c>
      <c r="B21" s="152" t="s">
        <v>34</v>
      </c>
      <c r="C21" s="181">
        <v>0.007086033373905349</v>
      </c>
      <c r="D21" s="158">
        <f t="shared" si="0"/>
        <v>4809712.739124576</v>
      </c>
      <c r="E21" s="159"/>
      <c r="F21" s="163">
        <f t="shared" si="1"/>
        <v>4809712.739124576</v>
      </c>
    </row>
    <row r="22" spans="1:6" ht="15.75">
      <c r="A22" s="151">
        <v>12</v>
      </c>
      <c r="B22" s="152" t="s">
        <v>83</v>
      </c>
      <c r="C22" s="181">
        <v>0.004800142008987617</v>
      </c>
      <c r="D22" s="158">
        <f t="shared" si="0"/>
        <v>3258142.172354827</v>
      </c>
      <c r="E22" s="159"/>
      <c r="F22" s="163">
        <f t="shared" si="1"/>
        <v>3258142.172354827</v>
      </c>
    </row>
    <row r="23" spans="1:6" ht="15.75">
      <c r="A23" s="151">
        <v>13</v>
      </c>
      <c r="B23" s="152" t="s">
        <v>124</v>
      </c>
      <c r="C23" s="181">
        <v>0.0016476184727905643</v>
      </c>
      <c r="D23" s="158">
        <f t="shared" si="0"/>
        <v>1118336.753391589</v>
      </c>
      <c r="E23" s="159"/>
      <c r="F23" s="163">
        <f t="shared" si="1"/>
        <v>1118336.753391589</v>
      </c>
    </row>
    <row r="24" spans="1:6" ht="15.75">
      <c r="A24" s="151">
        <v>14</v>
      </c>
      <c r="B24" s="152" t="s">
        <v>86</v>
      </c>
      <c r="C24" s="181">
        <v>0.0023874832116583078</v>
      </c>
      <c r="D24" s="158">
        <f t="shared" si="0"/>
        <v>1620527.0017279491</v>
      </c>
      <c r="E24" s="159"/>
      <c r="F24" s="163">
        <f t="shared" si="1"/>
        <v>1620527.0017279491</v>
      </c>
    </row>
    <row r="25" spans="1:6" ht="15.75">
      <c r="A25" s="151">
        <v>15</v>
      </c>
      <c r="B25" s="152" t="s">
        <v>77</v>
      </c>
      <c r="C25" s="181">
        <v>0.000854394410820654</v>
      </c>
      <c r="D25" s="158">
        <f t="shared" si="0"/>
        <v>579928.3555584094</v>
      </c>
      <c r="E25" s="159"/>
      <c r="F25" s="163">
        <f t="shared" si="1"/>
        <v>579928.3555584094</v>
      </c>
    </row>
    <row r="26" spans="1:6" ht="15.75">
      <c r="A26" s="151">
        <v>16</v>
      </c>
      <c r="B26" s="152" t="s">
        <v>38</v>
      </c>
      <c r="C26" s="181">
        <v>0.008607850341875998</v>
      </c>
      <c r="D26" s="158">
        <f t="shared" si="0"/>
        <v>5842660.521224895</v>
      </c>
      <c r="E26" s="159"/>
      <c r="F26" s="163">
        <f t="shared" si="1"/>
        <v>5842660.521224895</v>
      </c>
    </row>
    <row r="27" spans="1:6" ht="15.75">
      <c r="A27" s="151">
        <v>17</v>
      </c>
      <c r="B27" s="152" t="s">
        <v>49</v>
      </c>
      <c r="C27" s="181">
        <v>0.003761432984703584</v>
      </c>
      <c r="D27" s="158">
        <f t="shared" si="0"/>
        <v>2553108.5149153657</v>
      </c>
      <c r="E27" s="159"/>
      <c r="F27" s="163">
        <f t="shared" si="1"/>
        <v>2553108.5149153657</v>
      </c>
    </row>
    <row r="28" spans="1:6" ht="15.75">
      <c r="A28" s="151">
        <v>18</v>
      </c>
      <c r="B28" s="152" t="s">
        <v>189</v>
      </c>
      <c r="C28" s="181">
        <v>0.0017045424568390623</v>
      </c>
      <c r="D28" s="158">
        <f t="shared" si="0"/>
        <v>1156974.450505467</v>
      </c>
      <c r="E28" s="159"/>
      <c r="F28" s="163">
        <f t="shared" si="1"/>
        <v>1156974.450505467</v>
      </c>
    </row>
    <row r="29" spans="1:6" ht="15.75">
      <c r="A29" s="151">
        <v>19</v>
      </c>
      <c r="B29" s="152" t="s">
        <v>62</v>
      </c>
      <c r="C29" s="181">
        <v>0.00416167579067395</v>
      </c>
      <c r="D29" s="158">
        <f t="shared" si="0"/>
        <v>2824777.136983635</v>
      </c>
      <c r="E29" s="159"/>
      <c r="F29" s="163">
        <f t="shared" si="1"/>
        <v>2824777.136983635</v>
      </c>
    </row>
    <row r="30" spans="1:6" ht="15.75">
      <c r="A30" s="151">
        <v>20</v>
      </c>
      <c r="B30" s="152" t="s">
        <v>125</v>
      </c>
      <c r="C30" s="181">
        <v>0.010645562282734649</v>
      </c>
      <c r="D30" s="158">
        <f t="shared" si="0"/>
        <v>7225776.936779195</v>
      </c>
      <c r="E30" s="159"/>
      <c r="F30" s="163">
        <f t="shared" si="1"/>
        <v>7225776.936779195</v>
      </c>
    </row>
    <row r="31" spans="1:6" ht="15.75">
      <c r="A31" s="151">
        <v>21</v>
      </c>
      <c r="B31" s="152" t="s">
        <v>102</v>
      </c>
      <c r="C31" s="181">
        <v>0.011616956683632442</v>
      </c>
      <c r="D31" s="158">
        <f t="shared" si="0"/>
        <v>7885120.151548368</v>
      </c>
      <c r="E31" s="159"/>
      <c r="F31" s="163">
        <f t="shared" si="1"/>
        <v>7885120.151548368</v>
      </c>
    </row>
    <row r="32" spans="1:6" ht="15.75">
      <c r="A32" s="151">
        <v>22</v>
      </c>
      <c r="B32" s="152" t="s">
        <v>108</v>
      </c>
      <c r="C32" s="181">
        <v>0.004293063524598725</v>
      </c>
      <c r="D32" s="158">
        <f t="shared" si="0"/>
        <v>2913957.8145612823</v>
      </c>
      <c r="E32" s="159"/>
      <c r="F32" s="163">
        <f t="shared" si="1"/>
        <v>2913957.8145612823</v>
      </c>
    </row>
    <row r="33" spans="1:6" ht="15.75">
      <c r="A33" s="151">
        <v>23</v>
      </c>
      <c r="B33" s="152" t="s">
        <v>39</v>
      </c>
      <c r="C33" s="181">
        <v>0.0004720562194849898</v>
      </c>
      <c r="D33" s="158">
        <f t="shared" si="0"/>
        <v>320412.66144765826</v>
      </c>
      <c r="E33" s="159"/>
      <c r="F33" s="163">
        <f t="shared" si="1"/>
        <v>320412.66144765826</v>
      </c>
    </row>
    <row r="34" spans="1:6" ht="15.75">
      <c r="A34" s="151">
        <v>24</v>
      </c>
      <c r="B34" s="152" t="s">
        <v>40</v>
      </c>
      <c r="C34" s="181">
        <v>0.00666716549166222</v>
      </c>
      <c r="D34" s="158">
        <f t="shared" si="0"/>
        <v>4525402.168890191</v>
      </c>
      <c r="E34" s="159"/>
      <c r="F34" s="163">
        <f t="shared" si="1"/>
        <v>4525402.168890191</v>
      </c>
    </row>
    <row r="35" spans="1:6" ht="15.75">
      <c r="A35" s="151">
        <v>25</v>
      </c>
      <c r="B35" s="152" t="s">
        <v>45</v>
      </c>
      <c r="C35" s="181">
        <v>0.015059855226505657</v>
      </c>
      <c r="D35" s="158">
        <f t="shared" si="0"/>
        <v>10222020.375889866</v>
      </c>
      <c r="E35" s="159"/>
      <c r="F35" s="163">
        <f t="shared" si="1"/>
        <v>10222020.375889866</v>
      </c>
    </row>
    <row r="36" spans="1:6" ht="15.75">
      <c r="A36" s="151">
        <v>26</v>
      </c>
      <c r="B36" s="152" t="s">
        <v>126</v>
      </c>
      <c r="C36" s="181">
        <v>0.00229924460544168</v>
      </c>
      <c r="D36" s="158">
        <f t="shared" si="0"/>
        <v>1560634.206138587</v>
      </c>
      <c r="E36" s="159"/>
      <c r="F36" s="163">
        <f t="shared" si="1"/>
        <v>1560634.206138587</v>
      </c>
    </row>
    <row r="37" spans="1:6" ht="15.75">
      <c r="A37" s="151">
        <v>27</v>
      </c>
      <c r="B37" s="152" t="s">
        <v>127</v>
      </c>
      <c r="C37" s="181">
        <v>0.0034182224587623023</v>
      </c>
      <c r="D37" s="158">
        <f t="shared" si="0"/>
        <v>2320151.0968907243</v>
      </c>
      <c r="E37" s="159"/>
      <c r="F37" s="163">
        <f t="shared" si="1"/>
        <v>2320151.0968907243</v>
      </c>
    </row>
    <row r="38" spans="1:6" ht="15.75">
      <c r="A38" s="151">
        <v>28</v>
      </c>
      <c r="B38" s="152" t="s">
        <v>120</v>
      </c>
      <c r="C38" s="181">
        <v>0.004455431627211302</v>
      </c>
      <c r="D38" s="158">
        <f t="shared" si="0"/>
        <v>3024166.7128765318</v>
      </c>
      <c r="E38" s="159"/>
      <c r="F38" s="163">
        <f t="shared" si="1"/>
        <v>3024166.7128765318</v>
      </c>
    </row>
    <row r="39" spans="1:6" ht="15.75">
      <c r="A39" s="151">
        <v>29</v>
      </c>
      <c r="B39" s="152" t="s">
        <v>128</v>
      </c>
      <c r="C39" s="181">
        <v>0.007370913456223231</v>
      </c>
      <c r="D39" s="158">
        <f t="shared" si="0"/>
        <v>5003077.812184064</v>
      </c>
      <c r="E39" s="159"/>
      <c r="F39" s="163">
        <f t="shared" si="1"/>
        <v>5003077.812184064</v>
      </c>
    </row>
    <row r="40" spans="1:6" ht="15.75">
      <c r="A40" s="151">
        <v>30</v>
      </c>
      <c r="B40" s="152" t="s">
        <v>50</v>
      </c>
      <c r="C40" s="181">
        <v>0.013083476161758992</v>
      </c>
      <c r="D40" s="158">
        <f t="shared" si="0"/>
        <v>8880534.234989546</v>
      </c>
      <c r="E40" s="159"/>
      <c r="F40" s="163">
        <f t="shared" si="1"/>
        <v>8880534.234989546</v>
      </c>
    </row>
    <row r="41" spans="1:6" ht="15.75">
      <c r="A41" s="151">
        <v>31</v>
      </c>
      <c r="B41" s="152" t="s">
        <v>92</v>
      </c>
      <c r="C41" s="181">
        <v>0.0014106238894418049</v>
      </c>
      <c r="D41" s="158">
        <f t="shared" si="0"/>
        <v>957474.4194892825</v>
      </c>
      <c r="E41" s="159"/>
      <c r="F41" s="163">
        <f t="shared" si="1"/>
        <v>957474.4194892825</v>
      </c>
    </row>
    <row r="42" spans="1:6" ht="15.75">
      <c r="A42" s="151">
        <v>32</v>
      </c>
      <c r="B42" s="152" t="s">
        <v>90</v>
      </c>
      <c r="C42" s="181">
        <v>0.001025696663451495</v>
      </c>
      <c r="D42" s="158">
        <f t="shared" si="0"/>
        <v>696201.3934124782</v>
      </c>
      <c r="E42" s="159"/>
      <c r="F42" s="163">
        <f t="shared" si="1"/>
        <v>696201.3934124782</v>
      </c>
    </row>
    <row r="43" spans="1:6" ht="15.75">
      <c r="A43" s="151">
        <v>33</v>
      </c>
      <c r="B43" s="152" t="s">
        <v>76</v>
      </c>
      <c r="C43" s="181">
        <v>0.0028886771023538863</v>
      </c>
      <c r="D43" s="158">
        <f t="shared" si="0"/>
        <v>1960717.1354249027</v>
      </c>
      <c r="E43" s="159"/>
      <c r="F43" s="163">
        <f t="shared" si="1"/>
        <v>1960717.1354249027</v>
      </c>
    </row>
    <row r="44" spans="1:6" ht="15.75">
      <c r="A44" s="151">
        <v>34</v>
      </c>
      <c r="B44" s="152" t="s">
        <v>58</v>
      </c>
      <c r="C44" s="181">
        <v>0.009451579736394936</v>
      </c>
      <c r="D44" s="158">
        <f t="shared" si="0"/>
        <v>6415349.895245588</v>
      </c>
      <c r="E44" s="159"/>
      <c r="F44" s="163">
        <f t="shared" si="1"/>
        <v>6415349.895245588</v>
      </c>
    </row>
    <row r="45" spans="1:6" ht="15.75">
      <c r="A45" s="151">
        <v>35</v>
      </c>
      <c r="B45" s="152" t="s">
        <v>65</v>
      </c>
      <c r="C45" s="181">
        <v>0.014983731647770898</v>
      </c>
      <c r="D45" s="158">
        <f t="shared" si="0"/>
        <v>10170350.770756952</v>
      </c>
      <c r="E45" s="159"/>
      <c r="F45" s="163">
        <f t="shared" si="1"/>
        <v>10170350.770756952</v>
      </c>
    </row>
    <row r="46" spans="1:6" ht="15.75">
      <c r="A46" s="151">
        <v>36</v>
      </c>
      <c r="B46" s="152" t="s">
        <v>112</v>
      </c>
      <c r="C46" s="181">
        <v>0.002381567559914161</v>
      </c>
      <c r="D46" s="158">
        <f t="shared" si="0"/>
        <v>1616511.6966831232</v>
      </c>
      <c r="E46" s="159"/>
      <c r="F46" s="163">
        <f t="shared" si="1"/>
        <v>1616511.6966831232</v>
      </c>
    </row>
    <row r="47" spans="1:6" ht="15.75">
      <c r="A47" s="151">
        <v>37</v>
      </c>
      <c r="B47" s="152" t="s">
        <v>80</v>
      </c>
      <c r="C47" s="181">
        <v>0.001607647057512234</v>
      </c>
      <c r="D47" s="158">
        <f t="shared" si="0"/>
        <v>1091205.7740240633</v>
      </c>
      <c r="E47" s="159"/>
      <c r="F47" s="163">
        <f t="shared" si="1"/>
        <v>1091205.7740240633</v>
      </c>
    </row>
    <row r="48" spans="1:6" ht="15.75">
      <c r="A48" s="151">
        <v>38</v>
      </c>
      <c r="B48" s="152" t="s">
        <v>129</v>
      </c>
      <c r="C48" s="181">
        <v>0.0054616577431719215</v>
      </c>
      <c r="D48" s="158">
        <f t="shared" si="0"/>
        <v>3707152.2864694963</v>
      </c>
      <c r="E48" s="159"/>
      <c r="F48" s="163">
        <f t="shared" si="1"/>
        <v>3707152.2864694963</v>
      </c>
    </row>
    <row r="49" spans="1:6" ht="15.75">
      <c r="A49" s="151">
        <v>39</v>
      </c>
      <c r="B49" s="152" t="s">
        <v>94</v>
      </c>
      <c r="C49" s="181">
        <v>0.001589203091506097</v>
      </c>
      <c r="D49" s="158">
        <f t="shared" si="0"/>
        <v>1078686.75617885</v>
      </c>
      <c r="E49" s="159"/>
      <c r="F49" s="163">
        <f t="shared" si="1"/>
        <v>1078686.75617885</v>
      </c>
    </row>
    <row r="50" spans="1:6" ht="15.75">
      <c r="A50" s="151">
        <v>40</v>
      </c>
      <c r="B50" s="152" t="s">
        <v>130</v>
      </c>
      <c r="C50" s="181">
        <v>0.010449053756561364</v>
      </c>
      <c r="D50" s="158">
        <f t="shared" si="0"/>
        <v>7092394.9003407555</v>
      </c>
      <c r="E50" s="159"/>
      <c r="F50" s="163">
        <f t="shared" si="1"/>
        <v>7092394.9003407555</v>
      </c>
    </row>
    <row r="51" spans="1:6" ht="15.75">
      <c r="A51" s="151">
        <v>41</v>
      </c>
      <c r="B51" s="152" t="s">
        <v>131</v>
      </c>
      <c r="C51" s="181">
        <v>0.006030103511847113</v>
      </c>
      <c r="D51" s="158">
        <f t="shared" si="0"/>
        <v>4092990.2737935237</v>
      </c>
      <c r="E51" s="159"/>
      <c r="F51" s="163">
        <f t="shared" si="1"/>
        <v>4092990.2737935237</v>
      </c>
    </row>
    <row r="52" spans="1:6" ht="15.75">
      <c r="A52" s="151">
        <v>42</v>
      </c>
      <c r="B52" s="152" t="s">
        <v>66</v>
      </c>
      <c r="C52" s="181">
        <v>0.012458203525598307</v>
      </c>
      <c r="D52" s="158">
        <f t="shared" si="0"/>
        <v>8456124.469345078</v>
      </c>
      <c r="E52" s="159"/>
      <c r="F52" s="163">
        <f t="shared" si="1"/>
        <v>8456124.469345078</v>
      </c>
    </row>
    <row r="53" spans="1:6" ht="15.75">
      <c r="A53" s="151">
        <v>43</v>
      </c>
      <c r="B53" s="152" t="s">
        <v>44</v>
      </c>
      <c r="C53" s="181">
        <v>0.0064443035060164425</v>
      </c>
      <c r="D53" s="158">
        <f t="shared" si="0"/>
        <v>4374132.4704755</v>
      </c>
      <c r="E53" s="159"/>
      <c r="F53" s="163">
        <f t="shared" si="1"/>
        <v>4374132.4704755</v>
      </c>
    </row>
    <row r="54" spans="1:6" ht="15.75">
      <c r="A54" s="151">
        <v>44</v>
      </c>
      <c r="B54" s="152" t="s">
        <v>132</v>
      </c>
      <c r="C54" s="181">
        <v>0.010189704354494475</v>
      </c>
      <c r="D54" s="158">
        <f t="shared" si="0"/>
        <v>6916359.020013258</v>
      </c>
      <c r="E54" s="159"/>
      <c r="F54" s="163">
        <f t="shared" si="1"/>
        <v>6916359.020013258</v>
      </c>
    </row>
    <row r="55" spans="1:6" ht="15.75">
      <c r="A55" s="151">
        <v>45</v>
      </c>
      <c r="B55" s="152" t="s">
        <v>104</v>
      </c>
      <c r="C55" s="181">
        <v>0.006153254569251558</v>
      </c>
      <c r="D55" s="158">
        <f t="shared" si="0"/>
        <v>4176580.2286215764</v>
      </c>
      <c r="E55" s="159"/>
      <c r="F55" s="163">
        <f t="shared" si="1"/>
        <v>4176580.2286215764</v>
      </c>
    </row>
    <row r="56" spans="1:6" ht="15.75">
      <c r="A56" s="151">
        <v>46</v>
      </c>
      <c r="B56" s="152" t="s">
        <v>60</v>
      </c>
      <c r="C56" s="181">
        <v>0.003642717287189021</v>
      </c>
      <c r="D56" s="158">
        <f t="shared" si="0"/>
        <v>2472529.1029170332</v>
      </c>
      <c r="E56" s="159"/>
      <c r="F56" s="163">
        <f t="shared" si="1"/>
        <v>2472529.1029170332</v>
      </c>
    </row>
    <row r="57" spans="1:6" ht="15.75">
      <c r="A57" s="151">
        <v>47</v>
      </c>
      <c r="B57" s="152" t="s">
        <v>31</v>
      </c>
      <c r="C57" s="181">
        <v>0.0033922348105631483</v>
      </c>
      <c r="D57" s="158">
        <f t="shared" si="0"/>
        <v>2302511.73280536</v>
      </c>
      <c r="E57" s="159"/>
      <c r="F57" s="163">
        <f t="shared" si="1"/>
        <v>2302511.73280536</v>
      </c>
    </row>
    <row r="58" spans="1:6" ht="15.75">
      <c r="A58" s="151">
        <v>48</v>
      </c>
      <c r="B58" s="152" t="s">
        <v>54</v>
      </c>
      <c r="C58" s="181">
        <v>0.0011348686365460485</v>
      </c>
      <c r="D58" s="158">
        <f t="shared" si="0"/>
        <v>770302.9114326858</v>
      </c>
      <c r="E58" s="159"/>
      <c r="F58" s="163">
        <f t="shared" si="1"/>
        <v>770302.9114326858</v>
      </c>
    </row>
    <row r="59" spans="1:6" ht="15.75">
      <c r="A59" s="151">
        <v>49</v>
      </c>
      <c r="B59" s="152" t="s">
        <v>115</v>
      </c>
      <c r="C59" s="181">
        <v>0.001425839687567248</v>
      </c>
      <c r="D59" s="158">
        <f t="shared" si="0"/>
        <v>967802.2875952097</v>
      </c>
      <c r="E59" s="159"/>
      <c r="F59" s="163">
        <f t="shared" si="1"/>
        <v>967802.2875952097</v>
      </c>
    </row>
    <row r="60" spans="1:6" ht="15.75">
      <c r="A60" s="151">
        <v>50</v>
      </c>
      <c r="B60" s="152" t="s">
        <v>71</v>
      </c>
      <c r="C60" s="181">
        <v>0.0021481651418404205</v>
      </c>
      <c r="D60" s="158">
        <f t="shared" si="0"/>
        <v>1458087.5792233082</v>
      </c>
      <c r="E60" s="159"/>
      <c r="F60" s="163">
        <f t="shared" si="1"/>
        <v>1458087.5792233082</v>
      </c>
    </row>
    <row r="61" spans="1:6" ht="15.75">
      <c r="A61" s="151">
        <v>51</v>
      </c>
      <c r="B61" s="152" t="s">
        <v>67</v>
      </c>
      <c r="C61" s="181">
        <v>0.01382443074576925</v>
      </c>
      <c r="D61" s="158">
        <f t="shared" si="0"/>
        <v>9383464.226111332</v>
      </c>
      <c r="E61" s="159"/>
      <c r="F61" s="163">
        <f t="shared" si="1"/>
        <v>9383464.226111332</v>
      </c>
    </row>
    <row r="62" spans="1:6" ht="15.75">
      <c r="A62" s="151">
        <v>52</v>
      </c>
      <c r="B62" s="152" t="s">
        <v>133</v>
      </c>
      <c r="C62" s="181">
        <v>0.004341872287984798</v>
      </c>
      <c r="D62" s="158">
        <f t="shared" si="0"/>
        <v>2947087.2282475648</v>
      </c>
      <c r="E62" s="159"/>
      <c r="F62" s="163">
        <f t="shared" si="1"/>
        <v>2947087.2282475648</v>
      </c>
    </row>
    <row r="63" spans="1:6" ht="15.75">
      <c r="A63" s="151">
        <v>53</v>
      </c>
      <c r="B63" s="152" t="s">
        <v>87</v>
      </c>
      <c r="C63" s="181">
        <v>0.002251159838906845</v>
      </c>
      <c r="D63" s="158">
        <f t="shared" si="0"/>
        <v>1527996.2122205645</v>
      </c>
      <c r="E63" s="159"/>
      <c r="F63" s="163">
        <f t="shared" si="1"/>
        <v>1527996.2122205645</v>
      </c>
    </row>
    <row r="64" spans="1:6" ht="15.75">
      <c r="A64" s="151">
        <v>54</v>
      </c>
      <c r="B64" s="152" t="s">
        <v>190</v>
      </c>
      <c r="C64" s="181">
        <v>0.0036708036119136706</v>
      </c>
      <c r="D64" s="158">
        <f t="shared" si="0"/>
        <v>2491592.9637112543</v>
      </c>
      <c r="E64" s="159"/>
      <c r="F64" s="163">
        <f t="shared" si="1"/>
        <v>2491592.9637112543</v>
      </c>
    </row>
    <row r="65" spans="1:6" ht="15.75">
      <c r="A65" s="151">
        <v>55</v>
      </c>
      <c r="B65" s="152" t="s">
        <v>33</v>
      </c>
      <c r="C65" s="181">
        <v>0.0034515935014785425</v>
      </c>
      <c r="D65" s="158">
        <f t="shared" si="0"/>
        <v>2342802.0104273777</v>
      </c>
      <c r="E65" s="159"/>
      <c r="F65" s="163">
        <f t="shared" si="1"/>
        <v>2342802.0104273777</v>
      </c>
    </row>
    <row r="66" spans="1:6" ht="15.75">
      <c r="A66" s="151">
        <v>56</v>
      </c>
      <c r="B66" s="152" t="s">
        <v>134</v>
      </c>
      <c r="C66" s="181">
        <v>0.006728818184258316</v>
      </c>
      <c r="D66" s="158">
        <f t="shared" si="0"/>
        <v>4567249.522033174</v>
      </c>
      <c r="E66" s="159"/>
      <c r="F66" s="163">
        <f t="shared" si="1"/>
        <v>4567249.522033174</v>
      </c>
    </row>
    <row r="67" spans="1:6" ht="15.75">
      <c r="A67" s="151">
        <v>57</v>
      </c>
      <c r="B67" s="152" t="s">
        <v>109</v>
      </c>
      <c r="C67" s="181">
        <v>0.003579730634651582</v>
      </c>
      <c r="D67" s="158">
        <f t="shared" si="0"/>
        <v>2429776.3117405544</v>
      </c>
      <c r="E67" s="159"/>
      <c r="F67" s="163">
        <f t="shared" si="1"/>
        <v>2429776.3117405544</v>
      </c>
    </row>
    <row r="68" spans="1:6" ht="15.75">
      <c r="A68" s="151">
        <v>58</v>
      </c>
      <c r="B68" s="152" t="s">
        <v>74</v>
      </c>
      <c r="C68" s="181">
        <v>0.002780763683658903</v>
      </c>
      <c r="D68" s="158">
        <f t="shared" si="0"/>
        <v>1887469.873207495</v>
      </c>
      <c r="E68" s="159"/>
      <c r="F68" s="163">
        <f t="shared" si="1"/>
        <v>1887469.873207495</v>
      </c>
    </row>
    <row r="69" spans="1:6" ht="15.75">
      <c r="A69" s="151">
        <v>59</v>
      </c>
      <c r="B69" s="152" t="s">
        <v>135</v>
      </c>
      <c r="C69" s="181">
        <v>0.012363229486869097</v>
      </c>
      <c r="D69" s="158">
        <f t="shared" si="0"/>
        <v>8391659.934695246</v>
      </c>
      <c r="E69" s="159"/>
      <c r="F69" s="163">
        <f t="shared" si="1"/>
        <v>8391659.934695246</v>
      </c>
    </row>
    <row r="70" spans="1:6" ht="15.75">
      <c r="A70" s="151">
        <v>60</v>
      </c>
      <c r="B70" s="152" t="s">
        <v>136</v>
      </c>
      <c r="C70" s="181">
        <v>0.004229262847582366</v>
      </c>
      <c r="D70" s="158">
        <f t="shared" si="0"/>
        <v>2870652.4965055715</v>
      </c>
      <c r="E70" s="159"/>
      <c r="F70" s="163">
        <f t="shared" si="1"/>
        <v>2870652.4965055715</v>
      </c>
    </row>
    <row r="71" spans="1:6" ht="15.75">
      <c r="A71" s="151">
        <v>61</v>
      </c>
      <c r="B71" s="152" t="s">
        <v>103</v>
      </c>
      <c r="C71" s="181">
        <v>0.024311249518880917</v>
      </c>
      <c r="D71" s="158">
        <f t="shared" si="0"/>
        <v>16501492.491638334</v>
      </c>
      <c r="E71" s="159"/>
      <c r="F71" s="163">
        <f t="shared" si="1"/>
        <v>16501492.491638334</v>
      </c>
    </row>
    <row r="72" spans="1:6" ht="15.75">
      <c r="A72" s="151">
        <v>62</v>
      </c>
      <c r="B72" s="152" t="s">
        <v>137</v>
      </c>
      <c r="C72" s="181">
        <v>0.0075845953261549645</v>
      </c>
      <c r="D72" s="158">
        <f t="shared" si="0"/>
        <v>5148116.419497903</v>
      </c>
      <c r="E72" s="159"/>
      <c r="F72" s="163">
        <f t="shared" si="1"/>
        <v>5148116.419497903</v>
      </c>
    </row>
    <row r="73" spans="1:6" ht="15.75">
      <c r="A73" s="151">
        <v>63</v>
      </c>
      <c r="B73" s="152" t="s">
        <v>51</v>
      </c>
      <c r="C73" s="181">
        <v>0.002192465823595418</v>
      </c>
      <c r="D73" s="158">
        <f t="shared" si="0"/>
        <v>1488157.0895044156</v>
      </c>
      <c r="E73" s="159"/>
      <c r="F73" s="163">
        <f t="shared" si="1"/>
        <v>1488157.0895044156</v>
      </c>
    </row>
    <row r="74" spans="1:6" ht="15.75">
      <c r="A74" s="151">
        <v>64</v>
      </c>
      <c r="B74" s="152" t="s">
        <v>138</v>
      </c>
      <c r="C74" s="181">
        <v>0.010546643908567608</v>
      </c>
      <c r="D74" s="158">
        <f t="shared" si="0"/>
        <v>7158635.146829864</v>
      </c>
      <c r="E74" s="159"/>
      <c r="F74" s="163">
        <f t="shared" si="1"/>
        <v>7158635.146829864</v>
      </c>
    </row>
    <row r="75" spans="1:6" ht="15.75">
      <c r="A75" s="151">
        <v>65</v>
      </c>
      <c r="B75" s="152" t="s">
        <v>139</v>
      </c>
      <c r="C75" s="181">
        <v>0.0057173823856684885</v>
      </c>
      <c r="D75" s="158">
        <f t="shared" si="0"/>
        <v>3880727.826665681</v>
      </c>
      <c r="E75" s="159"/>
      <c r="F75" s="163">
        <f t="shared" si="1"/>
        <v>3880727.826665681</v>
      </c>
    </row>
    <row r="76" spans="1:6" ht="15.75">
      <c r="A76" s="151">
        <v>66</v>
      </c>
      <c r="B76" s="152" t="s">
        <v>93</v>
      </c>
      <c r="C76" s="181">
        <v>0.0015485346469451004</v>
      </c>
      <c r="D76" s="158">
        <f aca="true" t="shared" si="2" ref="D76:D129">$D$4*C76</f>
        <v>1051082.6615374496</v>
      </c>
      <c r="E76" s="159"/>
      <c r="F76" s="163">
        <f aca="true" t="shared" si="3" ref="F76:F129">D76+E76</f>
        <v>1051082.6615374496</v>
      </c>
    </row>
    <row r="77" spans="1:6" ht="15.75">
      <c r="A77" s="151">
        <v>67</v>
      </c>
      <c r="B77" s="152" t="s">
        <v>88</v>
      </c>
      <c r="C77" s="181">
        <v>0.00628176850802582</v>
      </c>
      <c r="D77" s="158">
        <f t="shared" si="2"/>
        <v>4263810.290330555</v>
      </c>
      <c r="E77" s="159"/>
      <c r="F77" s="163">
        <f t="shared" si="3"/>
        <v>4263810.290330555</v>
      </c>
    </row>
    <row r="78" spans="1:9" ht="15.75">
      <c r="A78" s="151">
        <v>68</v>
      </c>
      <c r="B78" s="152" t="s">
        <v>95</v>
      </c>
      <c r="C78" s="181">
        <v>0.013692102811720425</v>
      </c>
      <c r="D78" s="158">
        <f t="shared" si="2"/>
        <v>9293645.378731856</v>
      </c>
      <c r="E78" s="159"/>
      <c r="F78" s="163">
        <f t="shared" si="3"/>
        <v>9293645.378731856</v>
      </c>
      <c r="H78" s="172"/>
      <c r="I78" s="172"/>
    </row>
    <row r="79" spans="1:9" ht="15.75">
      <c r="A79" s="151">
        <v>69</v>
      </c>
      <c r="B79" s="152" t="s">
        <v>140</v>
      </c>
      <c r="C79" s="181">
        <v>0.0025345505229574647</v>
      </c>
      <c r="D79" s="158">
        <f t="shared" si="2"/>
        <v>1720350.342000267</v>
      </c>
      <c r="E79" s="159"/>
      <c r="F79" s="163">
        <f t="shared" si="3"/>
        <v>1720350.342000267</v>
      </c>
      <c r="H79" s="199"/>
      <c r="I79" s="200"/>
    </row>
    <row r="80" spans="1:9" ht="15.75">
      <c r="A80" s="151">
        <v>70</v>
      </c>
      <c r="B80" s="152" t="s">
        <v>141</v>
      </c>
      <c r="C80" s="181">
        <v>0.0217672468909025</v>
      </c>
      <c r="D80" s="158">
        <f t="shared" si="2"/>
        <v>14774726.443200918</v>
      </c>
      <c r="E80" s="159"/>
      <c r="F80" s="163">
        <f t="shared" si="3"/>
        <v>14774726.443200918</v>
      </c>
      <c r="H80" s="172"/>
      <c r="I80" s="172"/>
    </row>
    <row r="81" spans="1:6" ht="15.75">
      <c r="A81" s="151">
        <v>71</v>
      </c>
      <c r="B81" s="152" t="s">
        <v>142</v>
      </c>
      <c r="C81" s="181">
        <v>0.001577987599942272</v>
      </c>
      <c r="D81" s="158">
        <f t="shared" si="2"/>
        <v>1071074.1343065454</v>
      </c>
      <c r="E81" s="159"/>
      <c r="F81" s="163">
        <f t="shared" si="3"/>
        <v>1071074.1343065454</v>
      </c>
    </row>
    <row r="82" spans="1:6" ht="15.75">
      <c r="A82" s="151">
        <v>72</v>
      </c>
      <c r="B82" s="152" t="s">
        <v>191</v>
      </c>
      <c r="C82" s="181">
        <v>0.0011287015034332094</v>
      </c>
      <c r="D82" s="158">
        <f t="shared" si="2"/>
        <v>766116.9110102307</v>
      </c>
      <c r="E82" s="159"/>
      <c r="F82" s="163">
        <f t="shared" si="3"/>
        <v>766116.9110102307</v>
      </c>
    </row>
    <row r="83" spans="1:6" ht="15.75">
      <c r="A83" s="151">
        <v>73</v>
      </c>
      <c r="B83" s="152" t="s">
        <v>121</v>
      </c>
      <c r="C83" s="181">
        <v>0.0011871938450128874</v>
      </c>
      <c r="D83" s="158">
        <f t="shared" si="2"/>
        <v>805819.145757391</v>
      </c>
      <c r="E83" s="159"/>
      <c r="F83" s="163">
        <f t="shared" si="3"/>
        <v>805819.145757391</v>
      </c>
    </row>
    <row r="84" spans="1:6" ht="15.75">
      <c r="A84" s="151">
        <v>74</v>
      </c>
      <c r="B84" s="152" t="s">
        <v>30</v>
      </c>
      <c r="C84" s="181">
        <v>0.0019452331518355927</v>
      </c>
      <c r="D84" s="158">
        <f t="shared" si="2"/>
        <v>1320345.5554422108</v>
      </c>
      <c r="E84" s="159"/>
      <c r="F84" s="163">
        <f t="shared" si="3"/>
        <v>1320345.5554422108</v>
      </c>
    </row>
    <row r="85" spans="1:6" ht="15.75">
      <c r="A85" s="151">
        <v>75</v>
      </c>
      <c r="B85" s="152" t="s">
        <v>143</v>
      </c>
      <c r="C85" s="181">
        <v>0.002243171663811116</v>
      </c>
      <c r="D85" s="158">
        <f t="shared" si="2"/>
        <v>1522574.1621831243</v>
      </c>
      <c r="E85" s="159"/>
      <c r="F85" s="163">
        <f t="shared" si="3"/>
        <v>1522574.1621831243</v>
      </c>
    </row>
    <row r="86" spans="1:6" ht="15.75">
      <c r="A86" s="151">
        <v>76</v>
      </c>
      <c r="B86" s="152" t="s">
        <v>144</v>
      </c>
      <c r="C86" s="181">
        <v>0.02747302200564961</v>
      </c>
      <c r="D86" s="158">
        <f t="shared" si="2"/>
        <v>18647575.724018563</v>
      </c>
      <c r="E86" s="159"/>
      <c r="F86" s="163">
        <f t="shared" si="3"/>
        <v>18647575.724018563</v>
      </c>
    </row>
    <row r="87" spans="1:6" ht="15.75">
      <c r="A87" s="151">
        <v>77</v>
      </c>
      <c r="B87" s="152" t="s">
        <v>145</v>
      </c>
      <c r="C87" s="181">
        <v>0.016384655874724596</v>
      </c>
      <c r="D87" s="158">
        <f t="shared" si="2"/>
        <v>11121241.451817052</v>
      </c>
      <c r="E87" s="159"/>
      <c r="F87" s="163">
        <f t="shared" si="3"/>
        <v>11121241.451817052</v>
      </c>
    </row>
    <row r="88" spans="1:6" ht="15.75">
      <c r="A88" s="151">
        <v>78</v>
      </c>
      <c r="B88" s="154" t="s">
        <v>68</v>
      </c>
      <c r="C88" s="181">
        <v>0.007985985021911864</v>
      </c>
      <c r="D88" s="158">
        <f t="shared" si="2"/>
        <v>5420563.503947817</v>
      </c>
      <c r="E88" s="159"/>
      <c r="F88" s="163">
        <f t="shared" si="3"/>
        <v>5420563.503947817</v>
      </c>
    </row>
    <row r="89" spans="1:6" ht="15.75">
      <c r="A89" s="151">
        <v>79</v>
      </c>
      <c r="B89" s="152" t="s">
        <v>55</v>
      </c>
      <c r="C89" s="181">
        <v>0.0023861458090486372</v>
      </c>
      <c r="D89" s="158">
        <f t="shared" si="2"/>
        <v>1619619.2269504892</v>
      </c>
      <c r="E89" s="159"/>
      <c r="F89" s="163">
        <f t="shared" si="3"/>
        <v>1619619.2269504892</v>
      </c>
    </row>
    <row r="90" spans="1:6" ht="15.75">
      <c r="A90" s="151">
        <v>80</v>
      </c>
      <c r="B90" s="152" t="s">
        <v>82</v>
      </c>
      <c r="C90" s="181">
        <v>0.0016258429478000678</v>
      </c>
      <c r="D90" s="158">
        <f t="shared" si="2"/>
        <v>1103556.4081093322</v>
      </c>
      <c r="E90" s="159"/>
      <c r="F90" s="163">
        <f t="shared" si="3"/>
        <v>1103556.4081093322</v>
      </c>
    </row>
    <row r="91" spans="1:6" ht="15.75">
      <c r="A91" s="151">
        <v>81</v>
      </c>
      <c r="B91" s="152" t="s">
        <v>32</v>
      </c>
      <c r="C91" s="181">
        <v>0.003168474843752768</v>
      </c>
      <c r="D91" s="158">
        <f t="shared" si="2"/>
        <v>2150632.521110251</v>
      </c>
      <c r="E91" s="159"/>
      <c r="F91" s="163">
        <f t="shared" si="3"/>
        <v>2150632.521110251</v>
      </c>
    </row>
    <row r="92" spans="1:6" ht="15.75">
      <c r="A92" s="151">
        <v>82</v>
      </c>
      <c r="B92" s="152" t="s">
        <v>146</v>
      </c>
      <c r="C92" s="181">
        <v>0.0059443800339698885</v>
      </c>
      <c r="D92" s="158">
        <f t="shared" si="2"/>
        <v>4034804.645553826</v>
      </c>
      <c r="E92" s="159"/>
      <c r="F92" s="163">
        <f t="shared" si="3"/>
        <v>4034804.645553826</v>
      </c>
    </row>
    <row r="93" spans="1:6" ht="15.75">
      <c r="A93" s="151">
        <v>83</v>
      </c>
      <c r="B93" s="152" t="s">
        <v>147</v>
      </c>
      <c r="C93" s="181">
        <v>0.0026890620677564774</v>
      </c>
      <c r="D93" s="158">
        <f t="shared" si="2"/>
        <v>1825226.5267637114</v>
      </c>
      <c r="E93" s="159"/>
      <c r="F93" s="163">
        <f t="shared" si="3"/>
        <v>1825226.5267637114</v>
      </c>
    </row>
    <row r="94" spans="1:6" ht="15.75">
      <c r="A94" s="151">
        <v>84</v>
      </c>
      <c r="B94" s="152" t="s">
        <v>192</v>
      </c>
      <c r="C94" s="181">
        <v>0.005588035765374042</v>
      </c>
      <c r="D94" s="158">
        <f t="shared" si="2"/>
        <v>3792932.574432761</v>
      </c>
      <c r="E94" s="159"/>
      <c r="F94" s="163">
        <f t="shared" si="3"/>
        <v>3792932.574432761</v>
      </c>
    </row>
    <row r="95" spans="1:6" ht="15.75">
      <c r="A95" s="151">
        <v>85</v>
      </c>
      <c r="B95" s="152" t="s">
        <v>57</v>
      </c>
      <c r="C95" s="181">
        <v>0.0017843384372316549</v>
      </c>
      <c r="D95" s="158">
        <f t="shared" si="2"/>
        <v>1211136.7332910001</v>
      </c>
      <c r="E95" s="159"/>
      <c r="F95" s="163">
        <f t="shared" si="3"/>
        <v>1211136.7332910001</v>
      </c>
    </row>
    <row r="96" spans="1:6" ht="15.75">
      <c r="A96" s="151">
        <v>86</v>
      </c>
      <c r="B96" s="152" t="s">
        <v>101</v>
      </c>
      <c r="C96" s="181">
        <v>0.010623533110826026</v>
      </c>
      <c r="D96" s="158">
        <f t="shared" si="2"/>
        <v>7210824.426231977</v>
      </c>
      <c r="E96" s="159"/>
      <c r="F96" s="163">
        <f t="shared" si="3"/>
        <v>7210824.426231977</v>
      </c>
    </row>
    <row r="97" spans="1:6" ht="15.75">
      <c r="A97" s="151">
        <v>87</v>
      </c>
      <c r="B97" s="152" t="s">
        <v>148</v>
      </c>
      <c r="C97" s="181">
        <v>0.0016741991298637546</v>
      </c>
      <c r="D97" s="158">
        <f t="shared" si="2"/>
        <v>1136378.627906324</v>
      </c>
      <c r="E97" s="159"/>
      <c r="F97" s="163">
        <f t="shared" si="3"/>
        <v>1136378.627906324</v>
      </c>
    </row>
    <row r="98" spans="1:6" ht="15.75">
      <c r="A98" s="151">
        <v>88</v>
      </c>
      <c r="B98" s="152" t="s">
        <v>149</v>
      </c>
      <c r="C98" s="181">
        <v>0.002490848088114873</v>
      </c>
      <c r="D98" s="158">
        <f t="shared" si="2"/>
        <v>1690686.8975170346</v>
      </c>
      <c r="E98" s="159"/>
      <c r="F98" s="163">
        <f t="shared" si="3"/>
        <v>1690686.8975170346</v>
      </c>
    </row>
    <row r="99" spans="1:6" ht="15.75">
      <c r="A99" s="151">
        <v>89</v>
      </c>
      <c r="B99" s="152" t="s">
        <v>150</v>
      </c>
      <c r="C99" s="181">
        <v>0.00506491676019641</v>
      </c>
      <c r="D99" s="158">
        <f t="shared" si="2"/>
        <v>3437860.560159372</v>
      </c>
      <c r="E99" s="159"/>
      <c r="F99" s="163">
        <f t="shared" si="3"/>
        <v>3437860.560159372</v>
      </c>
    </row>
    <row r="100" spans="1:6" ht="15.75">
      <c r="A100" s="151">
        <v>90</v>
      </c>
      <c r="B100" s="152" t="s">
        <v>78</v>
      </c>
      <c r="C100" s="181">
        <v>0.0008413578032380614</v>
      </c>
      <c r="D100" s="158">
        <f t="shared" si="2"/>
        <v>571079.6338185614</v>
      </c>
      <c r="E100" s="159"/>
      <c r="F100" s="163">
        <f t="shared" si="3"/>
        <v>571079.6338185614</v>
      </c>
    </row>
    <row r="101" spans="1:6" ht="15.75">
      <c r="A101" s="151">
        <v>91</v>
      </c>
      <c r="B101" s="152" t="s">
        <v>43</v>
      </c>
      <c r="C101" s="181">
        <v>0.0008253061770676187</v>
      </c>
      <c r="D101" s="158">
        <f t="shared" si="2"/>
        <v>560184.4394549631</v>
      </c>
      <c r="E101" s="159"/>
      <c r="F101" s="163">
        <f t="shared" si="3"/>
        <v>560184.4394549631</v>
      </c>
    </row>
    <row r="102" spans="1:6" ht="15.75">
      <c r="A102" s="151">
        <v>92</v>
      </c>
      <c r="B102" s="178" t="s">
        <v>48</v>
      </c>
      <c r="C102" s="181">
        <v>0.0016489651298849885</v>
      </c>
      <c r="D102" s="158">
        <f t="shared" si="2"/>
        <v>1119250.8097388449</v>
      </c>
      <c r="E102" s="159"/>
      <c r="F102" s="163">
        <f t="shared" si="3"/>
        <v>1119250.8097388449</v>
      </c>
    </row>
    <row r="103" spans="1:6" ht="15.75">
      <c r="A103" s="151">
        <v>93</v>
      </c>
      <c r="B103" s="178" t="s">
        <v>151</v>
      </c>
      <c r="C103" s="181">
        <v>0.002760332391087825</v>
      </c>
      <c r="D103" s="158">
        <f t="shared" si="2"/>
        <v>1873601.9385012076</v>
      </c>
      <c r="E103" s="159"/>
      <c r="F103" s="163">
        <f t="shared" si="3"/>
        <v>1873601.9385012076</v>
      </c>
    </row>
    <row r="104" spans="1:6" ht="15.75">
      <c r="A104" s="151">
        <v>94</v>
      </c>
      <c r="B104" s="152" t="s">
        <v>84</v>
      </c>
      <c r="C104" s="181">
        <v>0.005394358186086859</v>
      </c>
      <c r="D104" s="158">
        <f t="shared" si="2"/>
        <v>3661472.0701948344</v>
      </c>
      <c r="E104" s="159"/>
      <c r="F104" s="163">
        <f t="shared" si="3"/>
        <v>3661472.0701948344</v>
      </c>
    </row>
    <row r="105" spans="1:6" ht="15.75">
      <c r="A105" s="151">
        <v>95</v>
      </c>
      <c r="B105" s="152" t="s">
        <v>70</v>
      </c>
      <c r="C105" s="181">
        <v>0.0020320531010664133</v>
      </c>
      <c r="D105" s="158">
        <f t="shared" si="2"/>
        <v>1379275.424071306</v>
      </c>
      <c r="E105" s="159"/>
      <c r="F105" s="163">
        <f t="shared" si="3"/>
        <v>1379275.424071306</v>
      </c>
    </row>
    <row r="106" spans="1:6" ht="15.75">
      <c r="A106" s="151">
        <v>96</v>
      </c>
      <c r="B106" s="152" t="s">
        <v>152</v>
      </c>
      <c r="C106" s="181">
        <v>0.02017197233914695</v>
      </c>
      <c r="D106" s="158">
        <f t="shared" si="2"/>
        <v>13691918.625468163</v>
      </c>
      <c r="E106" s="159"/>
      <c r="F106" s="163">
        <f t="shared" si="3"/>
        <v>13691918.625468163</v>
      </c>
    </row>
    <row r="107" spans="1:6" ht="15.75">
      <c r="A107" s="151">
        <v>97</v>
      </c>
      <c r="B107" s="152" t="s">
        <v>153</v>
      </c>
      <c r="C107" s="181">
        <v>0.01490290332960405</v>
      </c>
      <c r="D107" s="158">
        <f t="shared" si="2"/>
        <v>10115487.778860707</v>
      </c>
      <c r="E107" s="159"/>
      <c r="F107" s="163">
        <f t="shared" si="3"/>
        <v>10115487.778860707</v>
      </c>
    </row>
    <row r="108" spans="1:6" ht="15.75">
      <c r="A108" s="151">
        <v>98</v>
      </c>
      <c r="B108" s="152" t="s">
        <v>106</v>
      </c>
      <c r="C108" s="181">
        <v>0.005125438517737688</v>
      </c>
      <c r="D108" s="158">
        <f t="shared" si="2"/>
        <v>3478940.280347038</v>
      </c>
      <c r="E108" s="159"/>
      <c r="F108" s="163">
        <f t="shared" si="3"/>
        <v>3478940.280347038</v>
      </c>
    </row>
    <row r="109" spans="1:6" ht="15.75">
      <c r="A109" s="151">
        <v>99</v>
      </c>
      <c r="B109" s="152" t="s">
        <v>111</v>
      </c>
      <c r="C109" s="181">
        <v>0.0018210456106477228</v>
      </c>
      <c r="D109" s="158">
        <f t="shared" si="2"/>
        <v>1236052.0773601762</v>
      </c>
      <c r="E109" s="159"/>
      <c r="F109" s="163">
        <f t="shared" si="3"/>
        <v>1236052.0773601762</v>
      </c>
    </row>
    <row r="110" spans="1:6" ht="15.75">
      <c r="A110" s="151">
        <v>100</v>
      </c>
      <c r="B110" s="152" t="s">
        <v>154</v>
      </c>
      <c r="C110" s="181">
        <v>0.014522908558897674</v>
      </c>
      <c r="D110" s="158">
        <f t="shared" si="2"/>
        <v>9857562.703853631</v>
      </c>
      <c r="E110" s="159"/>
      <c r="F110" s="163">
        <f t="shared" si="3"/>
        <v>9857562.703853631</v>
      </c>
    </row>
    <row r="111" spans="1:6" ht="15.75">
      <c r="A111" s="151">
        <v>101</v>
      </c>
      <c r="B111" s="152" t="s">
        <v>36</v>
      </c>
      <c r="C111" s="181">
        <v>0.0026834755425081042</v>
      </c>
      <c r="D111" s="158">
        <f t="shared" si="2"/>
        <v>1821434.6194671001</v>
      </c>
      <c r="E111" s="159"/>
      <c r="F111" s="163">
        <f t="shared" si="3"/>
        <v>1821434.6194671001</v>
      </c>
    </row>
    <row r="112" spans="1:6" ht="15.75">
      <c r="A112" s="151">
        <v>102</v>
      </c>
      <c r="B112" s="152" t="s">
        <v>155</v>
      </c>
      <c r="C112" s="181">
        <v>0.002434453275504582</v>
      </c>
      <c r="D112" s="158">
        <f t="shared" si="2"/>
        <v>1652408.3805640766</v>
      </c>
      <c r="E112" s="159"/>
      <c r="F112" s="163">
        <f t="shared" si="3"/>
        <v>1652408.3805640766</v>
      </c>
    </row>
    <row r="113" spans="1:6" ht="15.75">
      <c r="A113" s="151">
        <v>103</v>
      </c>
      <c r="B113" s="152" t="s">
        <v>117</v>
      </c>
      <c r="C113" s="181">
        <v>0.008675363714576806</v>
      </c>
      <c r="D113" s="158">
        <f t="shared" si="2"/>
        <v>5888485.866888117</v>
      </c>
      <c r="E113" s="159"/>
      <c r="F113" s="163">
        <f t="shared" si="3"/>
        <v>5888485.866888117</v>
      </c>
    </row>
    <row r="114" spans="1:6" ht="15.75">
      <c r="A114" s="151">
        <v>104</v>
      </c>
      <c r="B114" s="152" t="s">
        <v>156</v>
      </c>
      <c r="C114" s="181">
        <v>0.010367023947147933</v>
      </c>
      <c r="D114" s="158">
        <f t="shared" si="2"/>
        <v>7036716.384801067</v>
      </c>
      <c r="E114" s="159"/>
      <c r="F114" s="163">
        <f t="shared" si="3"/>
        <v>7036716.384801067</v>
      </c>
    </row>
    <row r="115" spans="1:6" ht="15.75">
      <c r="A115" s="151">
        <v>105</v>
      </c>
      <c r="B115" s="152" t="s">
        <v>116</v>
      </c>
      <c r="C115" s="181">
        <v>0.0018856789506752959</v>
      </c>
      <c r="D115" s="158">
        <f t="shared" si="2"/>
        <v>1279922.5733766886</v>
      </c>
      <c r="E115" s="159"/>
      <c r="F115" s="163">
        <f t="shared" si="3"/>
        <v>1279922.5733766886</v>
      </c>
    </row>
    <row r="116" spans="1:6" ht="15.75">
      <c r="A116" s="151">
        <v>106</v>
      </c>
      <c r="B116" s="152" t="s">
        <v>157</v>
      </c>
      <c r="C116" s="181">
        <v>0.018678979907640763</v>
      </c>
      <c r="D116" s="158">
        <f t="shared" si="2"/>
        <v>12678535.772421528</v>
      </c>
      <c r="E116" s="159"/>
      <c r="F116" s="163">
        <f t="shared" si="3"/>
        <v>12678535.772421528</v>
      </c>
    </row>
    <row r="117" spans="1:6" ht="15.75">
      <c r="A117" s="151">
        <v>107</v>
      </c>
      <c r="B117" s="152" t="s">
        <v>63</v>
      </c>
      <c r="C117" s="181">
        <v>0.002026898575166335</v>
      </c>
      <c r="D117" s="158">
        <f t="shared" si="2"/>
        <v>1375776.74045276</v>
      </c>
      <c r="E117" s="159"/>
      <c r="F117" s="163">
        <f t="shared" si="3"/>
        <v>1375776.74045276</v>
      </c>
    </row>
    <row r="118" spans="1:6" ht="15.75">
      <c r="A118" s="151">
        <v>108</v>
      </c>
      <c r="B118" s="152" t="s">
        <v>158</v>
      </c>
      <c r="C118" s="181">
        <v>0.019140548648859557</v>
      </c>
      <c r="D118" s="158">
        <f t="shared" si="2"/>
        <v>12991829.957966438</v>
      </c>
      <c r="E118" s="159"/>
      <c r="F118" s="163">
        <f t="shared" si="3"/>
        <v>12991829.957966438</v>
      </c>
    </row>
    <row r="119" spans="1:6" ht="15.75">
      <c r="A119" s="151">
        <v>109</v>
      </c>
      <c r="B119" s="152" t="s">
        <v>159</v>
      </c>
      <c r="C119" s="181">
        <v>0.0012048561957457111</v>
      </c>
      <c r="D119" s="158">
        <f t="shared" si="2"/>
        <v>817807.6347807965</v>
      </c>
      <c r="E119" s="159"/>
      <c r="F119" s="163">
        <f t="shared" si="3"/>
        <v>817807.6347807965</v>
      </c>
    </row>
    <row r="120" spans="1:6" ht="15.75">
      <c r="A120" s="151">
        <v>110</v>
      </c>
      <c r="B120" s="152" t="s">
        <v>160</v>
      </c>
      <c r="C120" s="181">
        <v>0.004946039479378051</v>
      </c>
      <c r="D120" s="158">
        <f t="shared" si="2"/>
        <v>3357171.4719524067</v>
      </c>
      <c r="E120" s="159"/>
      <c r="F120" s="163">
        <f t="shared" si="3"/>
        <v>3357171.4719524067</v>
      </c>
    </row>
    <row r="121" spans="1:6" ht="15.75">
      <c r="A121" s="151">
        <v>111</v>
      </c>
      <c r="B121" s="152" t="s">
        <v>97</v>
      </c>
      <c r="C121" s="181">
        <v>0.0013254756703368602</v>
      </c>
      <c r="D121" s="158">
        <f t="shared" si="2"/>
        <v>899679.2536280876</v>
      </c>
      <c r="E121" s="159"/>
      <c r="F121" s="163">
        <f t="shared" si="3"/>
        <v>899679.2536280876</v>
      </c>
    </row>
    <row r="122" spans="1:6" ht="15.75">
      <c r="A122" s="151">
        <v>112</v>
      </c>
      <c r="B122" s="152" t="s">
        <v>161</v>
      </c>
      <c r="C122" s="181">
        <v>0.0006751150884757883</v>
      </c>
      <c r="D122" s="158">
        <f t="shared" si="2"/>
        <v>458240.80555065523</v>
      </c>
      <c r="E122" s="159"/>
      <c r="F122" s="163">
        <f t="shared" si="3"/>
        <v>458240.80555065523</v>
      </c>
    </row>
    <row r="123" spans="1:6" ht="15.75">
      <c r="A123" s="151">
        <v>113</v>
      </c>
      <c r="B123" s="152" t="s">
        <v>52</v>
      </c>
      <c r="C123" s="181">
        <v>0.0020742297119897527</v>
      </c>
      <c r="D123" s="158">
        <f t="shared" si="2"/>
        <v>1407903.2010160375</v>
      </c>
      <c r="E123" s="159"/>
      <c r="F123" s="163">
        <f t="shared" si="3"/>
        <v>1407903.2010160375</v>
      </c>
    </row>
    <row r="124" spans="1:6" ht="15.75">
      <c r="A124" s="151">
        <v>114</v>
      </c>
      <c r="B124" s="152" t="s">
        <v>47</v>
      </c>
      <c r="C124" s="181">
        <v>0.0052814681497066985</v>
      </c>
      <c r="D124" s="158">
        <f t="shared" si="2"/>
        <v>3584846.8812566334</v>
      </c>
      <c r="E124" s="159"/>
      <c r="F124" s="163">
        <f t="shared" si="3"/>
        <v>3584846.8812566334</v>
      </c>
    </row>
    <row r="125" spans="1:6" ht="15.75">
      <c r="A125" s="151">
        <v>115</v>
      </c>
      <c r="B125" s="152" t="s">
        <v>122</v>
      </c>
      <c r="C125" s="181">
        <v>0.007985386756490489</v>
      </c>
      <c r="D125" s="158">
        <f t="shared" si="2"/>
        <v>5420157.425586803</v>
      </c>
      <c r="E125" s="159"/>
      <c r="F125" s="163">
        <f t="shared" si="3"/>
        <v>5420157.425586803</v>
      </c>
    </row>
    <row r="126" spans="1:6" ht="15.75">
      <c r="A126" s="151">
        <v>116</v>
      </c>
      <c r="B126" s="152" t="s">
        <v>73</v>
      </c>
      <c r="C126" s="181">
        <v>0.0019467749675044991</v>
      </c>
      <c r="D126" s="158">
        <f t="shared" si="2"/>
        <v>1321392.077533319</v>
      </c>
      <c r="E126" s="159"/>
      <c r="F126" s="163">
        <f t="shared" si="3"/>
        <v>1321392.077533319</v>
      </c>
    </row>
    <row r="127" spans="1:6" ht="15.75">
      <c r="A127" s="151">
        <v>117</v>
      </c>
      <c r="B127" s="152" t="s">
        <v>42</v>
      </c>
      <c r="C127" s="181">
        <v>0.0020653532544294417</v>
      </c>
      <c r="D127" s="158">
        <f t="shared" si="2"/>
        <v>1401878.2207833242</v>
      </c>
      <c r="E127" s="159"/>
      <c r="F127" s="163">
        <f t="shared" si="3"/>
        <v>1401878.2207833242</v>
      </c>
    </row>
    <row r="128" spans="1:6" ht="15.75">
      <c r="A128" s="151">
        <v>118</v>
      </c>
      <c r="B128" s="152" t="s">
        <v>162</v>
      </c>
      <c r="C128" s="181">
        <v>0.0023403900631648123</v>
      </c>
      <c r="D128" s="158">
        <f t="shared" si="2"/>
        <v>1588562.0780135388</v>
      </c>
      <c r="E128" s="159"/>
      <c r="F128" s="163">
        <f t="shared" si="3"/>
        <v>1588562.0780135388</v>
      </c>
    </row>
    <row r="129" spans="1:6" ht="15.75">
      <c r="A129" s="155">
        <v>119</v>
      </c>
      <c r="B129" s="153" t="s">
        <v>89</v>
      </c>
      <c r="C129" s="182">
        <v>0.001055426399578675</v>
      </c>
      <c r="D129" s="160">
        <f t="shared" si="2"/>
        <v>716380.7353710248</v>
      </c>
      <c r="E129" s="161"/>
      <c r="F129" s="164">
        <f t="shared" si="3"/>
        <v>716380.7353710248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Guntars Krasovskis</cp:lastModifiedBy>
  <cp:lastPrinted>2013-09-30T10:14:53Z</cp:lastPrinted>
  <dcterms:created xsi:type="dcterms:W3CDTF">2009-10-28T13:46:16Z</dcterms:created>
  <dcterms:modified xsi:type="dcterms:W3CDTF">2013-10-08T05:29:36Z</dcterms:modified>
  <cp:category/>
  <cp:version/>
  <cp:contentType/>
  <cp:contentStatus/>
</cp:coreProperties>
</file>